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5.1.6_BASES DE DADOS E ESTATÍSTICAS DO MERCADO\ESTATÍSTICAS PARA PUBLICAÇÃO\"/>
    </mc:Choice>
  </mc:AlternateContent>
  <xr:revisionPtr revIDLastSave="0" documentId="13_ncr:1_{449C5404-7780-4996-8CAC-1DD9A6E56A09}" xr6:coauthVersionLast="47" xr6:coauthVersionMax="47" xr10:uidLastSave="{00000000-0000-0000-0000-000000000000}"/>
  <bookViews>
    <workbookView xWindow="-120" yWindow="-120" windowWidth="38640" windowHeight="15840" activeTab="10" xr2:uid="{00000000-000D-0000-FFFF-FFFF00000000}"/>
  </bookViews>
  <sheets>
    <sheet name="Capa" sheetId="12" r:id="rId1"/>
    <sheet name="A.1" sheetId="1" r:id="rId2"/>
    <sheet name="A.2" sheetId="5" r:id="rId3"/>
    <sheet name="A.3" sheetId="2" r:id="rId4"/>
    <sheet name="B.1" sheetId="3" r:id="rId5"/>
    <sheet name="C.1" sheetId="4" r:id="rId6"/>
    <sheet name="C.2" sheetId="6" r:id="rId7"/>
    <sheet name="C.3" sheetId="10" r:id="rId8"/>
    <sheet name="C.4" sheetId="7" r:id="rId9"/>
    <sheet name="D.1" sheetId="8" r:id="rId10"/>
    <sheet name="E.1" sheetId="9" r:id="rId11"/>
    <sheet name="NOTAS DE FORMATAÇÃO" sheetId="13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9" l="1"/>
  <c r="R31" i="9" l="1"/>
  <c r="R25" i="9"/>
  <c r="R19" i="9"/>
  <c r="R13" i="9"/>
  <c r="R7" i="9"/>
  <c r="R29" i="8" l="1"/>
  <c r="R25" i="8"/>
  <c r="R12" i="8"/>
  <c r="R8" i="8"/>
  <c r="R28" i="7"/>
  <c r="R56" i="7"/>
  <c r="R46" i="7"/>
  <c r="R37" i="7"/>
  <c r="R19" i="7"/>
  <c r="R8" i="7"/>
  <c r="R7" i="7" s="1"/>
  <c r="R18" i="10"/>
  <c r="R7" i="10" s="1"/>
  <c r="R8" i="10"/>
  <c r="R24" i="4"/>
  <c r="R13" i="4"/>
  <c r="R9" i="4"/>
  <c r="R13" i="3"/>
  <c r="R7" i="8" l="1"/>
  <c r="R24" i="8"/>
  <c r="R18" i="7"/>
  <c r="R8" i="4"/>
  <c r="R7" i="4" s="1"/>
  <c r="R18" i="2"/>
  <c r="R8" i="5" l="1"/>
  <c r="R36" i="1"/>
  <c r="R21" i="1" l="1"/>
  <c r="R8" i="1"/>
  <c r="Q29" i="8" l="1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Q31" i="9" l="1"/>
  <c r="Q25" i="9"/>
  <c r="Q19" i="9"/>
  <c r="Q13" i="9"/>
  <c r="Q7" i="9"/>
  <c r="Q25" i="8" l="1"/>
  <c r="Q12" i="8"/>
  <c r="Q8" i="8"/>
  <c r="Q56" i="7"/>
  <c r="Q46" i="7"/>
  <c r="Q37" i="7"/>
  <c r="Q28" i="7"/>
  <c r="Q19" i="7"/>
  <c r="Q8" i="7"/>
  <c r="Q7" i="7" s="1"/>
  <c r="Q18" i="10"/>
  <c r="Q8" i="10"/>
  <c r="Q24" i="4"/>
  <c r="Q13" i="4"/>
  <c r="Q9" i="4"/>
  <c r="Q13" i="3"/>
  <c r="Q7" i="10" l="1"/>
  <c r="Q8" i="4"/>
  <c r="Q7" i="4" s="1"/>
  <c r="Q7" i="8"/>
  <c r="Q24" i="8"/>
  <c r="Q18" i="7"/>
  <c r="Q18" i="2" l="1"/>
  <c r="Q8" i="5" l="1"/>
  <c r="Q36" i="1"/>
  <c r="Q21" i="1" l="1"/>
  <c r="Q8" i="1"/>
  <c r="P24" i="4" l="1"/>
  <c r="P13" i="4"/>
  <c r="P31" i="9"/>
  <c r="P25" i="9"/>
  <c r="P19" i="9"/>
  <c r="P13" i="9"/>
  <c r="P7" i="9"/>
  <c r="P25" i="8"/>
  <c r="P12" i="8"/>
  <c r="P8" i="8"/>
  <c r="P7" i="8" s="1"/>
  <c r="P56" i="7"/>
  <c r="P46" i="7"/>
  <c r="P37" i="7"/>
  <c r="P28" i="7"/>
  <c r="P19" i="7"/>
  <c r="P8" i="7"/>
  <c r="P7" i="7" s="1"/>
  <c r="P18" i="10"/>
  <c r="P8" i="10"/>
  <c r="P9" i="4"/>
  <c r="P13" i="3"/>
  <c r="P18" i="2"/>
  <c r="P8" i="5"/>
  <c r="P36" i="1"/>
  <c r="P21" i="1"/>
  <c r="P8" i="1"/>
  <c r="P18" i="7" l="1"/>
  <c r="P8" i="4"/>
  <c r="P7" i="4" s="1"/>
  <c r="P24" i="8"/>
  <c r="P7" i="10"/>
  <c r="N8" i="5"/>
  <c r="O25" i="8" l="1"/>
  <c r="O24" i="8" l="1"/>
  <c r="O8" i="5"/>
  <c r="D8" i="5" l="1"/>
  <c r="O8" i="8"/>
  <c r="O12" i="8"/>
  <c r="D12" i="8"/>
  <c r="D8" i="8"/>
  <c r="O19" i="7"/>
  <c r="O28" i="7"/>
  <c r="O37" i="7"/>
  <c r="O46" i="7"/>
  <c r="O56" i="7"/>
  <c r="O8" i="7"/>
  <c r="O7" i="7" s="1"/>
  <c r="D56" i="7"/>
  <c r="D46" i="7"/>
  <c r="D37" i="7"/>
  <c r="D28" i="7"/>
  <c r="D19" i="7"/>
  <c r="D8" i="7"/>
  <c r="D7" i="7" s="1"/>
  <c r="O8" i="10"/>
  <c r="O18" i="10"/>
  <c r="D18" i="10"/>
  <c r="D8" i="10"/>
  <c r="O9" i="4"/>
  <c r="O13" i="4"/>
  <c r="O24" i="4"/>
  <c r="D13" i="4"/>
  <c r="D9" i="4"/>
  <c r="C9" i="4"/>
  <c r="O13" i="3"/>
  <c r="O7" i="10" l="1"/>
  <c r="D8" i="4"/>
  <c r="D7" i="4" s="1"/>
  <c r="O7" i="8"/>
  <c r="O8" i="4"/>
  <c r="O7" i="4" s="1"/>
  <c r="D7" i="8"/>
  <c r="O18" i="7"/>
  <c r="D18" i="7"/>
  <c r="D7" i="10"/>
  <c r="D13" i="3"/>
  <c r="D21" i="1" l="1"/>
  <c r="C21" i="1"/>
  <c r="O8" i="1"/>
  <c r="O21" i="1"/>
  <c r="O31" i="9" l="1"/>
  <c r="D31" i="9"/>
  <c r="D25" i="9" l="1"/>
  <c r="C25" i="9"/>
  <c r="O25" i="9"/>
  <c r="O19" i="9"/>
  <c r="O13" i="9" l="1"/>
  <c r="O7" i="9" l="1"/>
  <c r="C7" i="9" l="1"/>
  <c r="D7" i="9"/>
  <c r="C13" i="9" l="1"/>
  <c r="N25" i="8" l="1"/>
  <c r="N24" i="8" l="1"/>
  <c r="N31" i="9" l="1"/>
  <c r="N25" i="9"/>
  <c r="N19" i="9"/>
  <c r="N13" i="9"/>
  <c r="N7" i="9" l="1"/>
  <c r="N19" i="7"/>
  <c r="N56" i="7"/>
  <c r="N28" i="7"/>
  <c r="N37" i="7"/>
  <c r="N46" i="7"/>
  <c r="N8" i="8"/>
  <c r="N12" i="8"/>
  <c r="N8" i="7"/>
  <c r="N7" i="7" s="1"/>
  <c r="N8" i="10"/>
  <c r="N18" i="10"/>
  <c r="N24" i="4"/>
  <c r="N13" i="4"/>
  <c r="N9" i="4"/>
  <c r="M9" i="4"/>
  <c r="N18" i="7" l="1"/>
  <c r="N7" i="8"/>
  <c r="N7" i="10"/>
  <c r="N8" i="4"/>
  <c r="N7" i="4" s="1"/>
  <c r="N13" i="3" l="1"/>
  <c r="N21" i="1" l="1"/>
  <c r="N8" i="1"/>
  <c r="M31" i="9" l="1"/>
  <c r="M25" i="9"/>
  <c r="M13" i="9"/>
  <c r="M19" i="9"/>
  <c r="M7" i="9" l="1"/>
  <c r="M25" i="8"/>
  <c r="M24" i="8" s="1"/>
  <c r="M8" i="8" l="1"/>
  <c r="M12" i="8"/>
  <c r="M28" i="7"/>
  <c r="M37" i="7"/>
  <c r="M46" i="7"/>
  <c r="M56" i="7"/>
  <c r="M19" i="7"/>
  <c r="M8" i="7"/>
  <c r="M7" i="7" s="1"/>
  <c r="M8" i="10"/>
  <c r="M18" i="10"/>
  <c r="M24" i="4"/>
  <c r="M7" i="8" l="1"/>
  <c r="M7" i="10"/>
  <c r="M18" i="7"/>
  <c r="M13" i="4"/>
  <c r="M8" i="4" l="1"/>
  <c r="M7" i="4" s="1"/>
  <c r="M13" i="3"/>
  <c r="C18" i="2"/>
  <c r="F18" i="2"/>
  <c r="G18" i="2"/>
  <c r="H18" i="2"/>
  <c r="I18" i="2"/>
  <c r="J18" i="2"/>
  <c r="K18" i="2"/>
  <c r="L18" i="2"/>
  <c r="M18" i="2"/>
  <c r="M8" i="5" l="1"/>
  <c r="L8" i="5"/>
  <c r="M21" i="1" l="1"/>
  <c r="M8" i="1"/>
  <c r="L31" i="9" l="1"/>
  <c r="L19" i="9"/>
  <c r="L25" i="9" l="1"/>
  <c r="L13" i="9"/>
  <c r="L7" i="9" l="1"/>
  <c r="L25" i="8" l="1"/>
  <c r="L12" i="8"/>
  <c r="L8" i="8"/>
  <c r="L56" i="7"/>
  <c r="L46" i="7"/>
  <c r="L37" i="7"/>
  <c r="L28" i="7"/>
  <c r="L19" i="7"/>
  <c r="L8" i="7"/>
  <c r="L7" i="7" s="1"/>
  <c r="L9" i="4"/>
  <c r="L13" i="4"/>
  <c r="L7" i="8" l="1"/>
  <c r="L18" i="7"/>
  <c r="L8" i="4"/>
  <c r="L24" i="8"/>
  <c r="L24" i="4"/>
  <c r="L7" i="4" s="1"/>
  <c r="L13" i="3"/>
  <c r="K8" i="5" l="1"/>
  <c r="L18" i="10" l="1"/>
  <c r="L8" i="10"/>
  <c r="L21" i="1"/>
  <c r="L8" i="1"/>
  <c r="L7" i="10" l="1"/>
  <c r="K25" i="8"/>
  <c r="K25" i="9"/>
  <c r="K31" i="9"/>
  <c r="K19" i="9"/>
  <c r="K13" i="9"/>
  <c r="K24" i="8" l="1"/>
  <c r="K7" i="9"/>
  <c r="K56" i="7" l="1"/>
  <c r="K46" i="7"/>
  <c r="K37" i="7"/>
  <c r="K28" i="7"/>
  <c r="K19" i="7"/>
  <c r="K24" i="4"/>
  <c r="K13" i="4"/>
  <c r="K9" i="4"/>
  <c r="K8" i="4" s="1"/>
  <c r="K7" i="4" l="1"/>
  <c r="K18" i="7"/>
  <c r="K13" i="3" l="1"/>
  <c r="J8" i="5" l="1"/>
  <c r="K21" i="1" l="1"/>
  <c r="K8" i="1"/>
  <c r="K8" i="8" l="1"/>
  <c r="K12" i="8"/>
  <c r="F8" i="7"/>
  <c r="F7" i="7" s="1"/>
  <c r="G8" i="7"/>
  <c r="G7" i="7" s="1"/>
  <c r="H8" i="7"/>
  <c r="H7" i="7" s="1"/>
  <c r="I8" i="7"/>
  <c r="I7" i="7" s="1"/>
  <c r="J8" i="7"/>
  <c r="J7" i="7" s="1"/>
  <c r="K8" i="7"/>
  <c r="K7" i="7" s="1"/>
  <c r="C8" i="7"/>
  <c r="C7" i="7" s="1"/>
  <c r="I18" i="10"/>
  <c r="J18" i="10"/>
  <c r="K18" i="10"/>
  <c r="K8" i="10"/>
  <c r="K7" i="10" l="1"/>
  <c r="K7" i="8"/>
  <c r="J25" i="8"/>
  <c r="J24" i="8" l="1"/>
  <c r="J25" i="9"/>
  <c r="J13" i="9"/>
  <c r="J31" i="9" l="1"/>
  <c r="J19" i="9"/>
  <c r="J7" i="9" l="1"/>
  <c r="I19" i="7"/>
  <c r="J19" i="7"/>
  <c r="J56" i="7"/>
  <c r="J46" i="7"/>
  <c r="J37" i="7"/>
  <c r="J28" i="7"/>
  <c r="J18" i="7" l="1"/>
  <c r="J13" i="3"/>
  <c r="J8" i="8" l="1"/>
  <c r="J12" i="8"/>
  <c r="J8" i="10"/>
  <c r="J7" i="10" s="1"/>
  <c r="J24" i="4"/>
  <c r="J9" i="4"/>
  <c r="J7" i="8" l="1"/>
  <c r="J13" i="4"/>
  <c r="J8" i="4" s="1"/>
  <c r="J7" i="4" l="1"/>
  <c r="J21" i="1" l="1"/>
  <c r="J8" i="1"/>
  <c r="I25" i="8" l="1"/>
  <c r="I24" i="8" l="1"/>
  <c r="I46" i="7" l="1"/>
  <c r="I56" i="7"/>
  <c r="I37" i="7"/>
  <c r="I28" i="7"/>
  <c r="H13" i="4"/>
  <c r="I13" i="4"/>
  <c r="I18" i="7" l="1"/>
  <c r="I13" i="3" l="1"/>
  <c r="I12" i="8" l="1"/>
  <c r="I8" i="8"/>
  <c r="I8" i="10"/>
  <c r="I7" i="8" l="1"/>
  <c r="I7" i="10"/>
  <c r="I21" i="1"/>
  <c r="I8" i="1"/>
  <c r="I8" i="5" l="1"/>
  <c r="C8" i="5"/>
  <c r="F8" i="5"/>
  <c r="G8" i="5"/>
  <c r="H8" i="5"/>
  <c r="I9" i="4" l="1"/>
  <c r="I24" i="4"/>
  <c r="H9" i="4"/>
  <c r="G9" i="4"/>
  <c r="F9" i="4"/>
  <c r="I8" i="4" l="1"/>
  <c r="I7" i="4" s="1"/>
  <c r="G21" i="1"/>
  <c r="I31" i="9" l="1"/>
  <c r="C31" i="9"/>
  <c r="F31" i="9"/>
  <c r="G31" i="9"/>
  <c r="H31" i="9"/>
  <c r="F25" i="9"/>
  <c r="G25" i="9"/>
  <c r="H25" i="9"/>
  <c r="I25" i="9"/>
  <c r="C19" i="9"/>
  <c r="F19" i="9"/>
  <c r="G19" i="9"/>
  <c r="H19" i="9"/>
  <c r="I19" i="9"/>
  <c r="F13" i="9"/>
  <c r="G13" i="9"/>
  <c r="H13" i="9"/>
  <c r="I13" i="9"/>
  <c r="F7" i="9"/>
  <c r="G7" i="9"/>
  <c r="H7" i="9"/>
  <c r="I7" i="9"/>
  <c r="C25" i="8" l="1"/>
  <c r="F25" i="8"/>
  <c r="G25" i="8"/>
  <c r="H25" i="8"/>
  <c r="G24" i="8" l="1"/>
  <c r="H24" i="8"/>
  <c r="C24" i="8"/>
  <c r="F24" i="8"/>
  <c r="F8" i="8"/>
  <c r="G8" i="8"/>
  <c r="F12" i="8"/>
  <c r="G12" i="8"/>
  <c r="H8" i="8"/>
  <c r="H12" i="8"/>
  <c r="G7" i="8" l="1"/>
  <c r="F7" i="8"/>
  <c r="H7" i="8"/>
  <c r="H28" i="7" l="1"/>
  <c r="F28" i="7"/>
  <c r="G28" i="7"/>
  <c r="F46" i="7"/>
  <c r="G46" i="7"/>
  <c r="H46" i="7"/>
  <c r="F37" i="7"/>
  <c r="G37" i="7"/>
  <c r="H37" i="7"/>
  <c r="F56" i="7"/>
  <c r="G56" i="7"/>
  <c r="H56" i="7"/>
  <c r="F19" i="7"/>
  <c r="G19" i="7"/>
  <c r="H19" i="7"/>
  <c r="H18" i="7" l="1"/>
  <c r="G18" i="7"/>
  <c r="F18" i="7"/>
  <c r="F18" i="10" l="1"/>
  <c r="G18" i="10"/>
  <c r="H18" i="10"/>
  <c r="F8" i="10"/>
  <c r="G8" i="10"/>
  <c r="H8" i="10"/>
  <c r="H7" i="10" l="1"/>
  <c r="F7" i="10"/>
  <c r="G7" i="10"/>
  <c r="H8" i="4"/>
  <c r="G13" i="4" l="1"/>
  <c r="F13" i="4"/>
  <c r="F24" i="4" l="1"/>
  <c r="G24" i="4"/>
  <c r="H24" i="4"/>
  <c r="H7" i="4" s="1"/>
  <c r="C24" i="4"/>
  <c r="C13" i="4"/>
  <c r="F8" i="4"/>
  <c r="G8" i="4"/>
  <c r="G7" i="4" l="1"/>
  <c r="F7" i="4"/>
  <c r="C8" i="4"/>
  <c r="C7" i="4" s="1"/>
  <c r="F13" i="3" l="1"/>
  <c r="G13" i="3"/>
  <c r="H13" i="3"/>
  <c r="H21" i="1" l="1"/>
  <c r="H8" i="1"/>
  <c r="F21" i="1"/>
  <c r="G8" i="1"/>
  <c r="F8" i="1"/>
  <c r="C12" i="8" l="1"/>
  <c r="C8" i="8" l="1"/>
  <c r="C56" i="7"/>
  <c r="C7" i="8" l="1"/>
  <c r="C46" i="7"/>
  <c r="C37" i="7"/>
  <c r="C28" i="7"/>
  <c r="C19" i="7"/>
  <c r="C18" i="7" l="1"/>
  <c r="C18" i="10" l="1"/>
  <c r="C8" i="10"/>
  <c r="C7" i="10" l="1"/>
  <c r="C13" i="3" l="1"/>
  <c r="C8" i="1" l="1"/>
</calcChain>
</file>

<file path=xl/sharedStrings.xml><?xml version="1.0" encoding="utf-8"?>
<sst xmlns="http://schemas.openxmlformats.org/spreadsheetml/2006/main" count="435" uniqueCount="127">
  <si>
    <t>Obrigações do Tesouro</t>
  </si>
  <si>
    <t xml:space="preserve">Bilhetes do Tesouro </t>
  </si>
  <si>
    <t>Empresariais</t>
  </si>
  <si>
    <t>Municipais</t>
  </si>
  <si>
    <t>Ofertas Públicas</t>
  </si>
  <si>
    <t>Ações</t>
  </si>
  <si>
    <t>Lances competitivos</t>
  </si>
  <si>
    <t>Lances não competitivos</t>
  </si>
  <si>
    <t>Outras instituições autorizadas</t>
  </si>
  <si>
    <t>Instituições de crédito</t>
  </si>
  <si>
    <t>Sociedades Não Financeiras</t>
  </si>
  <si>
    <t>Sociedades Financeiras</t>
  </si>
  <si>
    <t>Famílias</t>
  </si>
  <si>
    <t>das quais:</t>
  </si>
  <si>
    <t>Emigrantes</t>
  </si>
  <si>
    <t>Outros não residentes</t>
  </si>
  <si>
    <t>Outras sociedades financeiras</t>
  </si>
  <si>
    <t>Sociedades não financeiras públicas</t>
  </si>
  <si>
    <t>Sociedades não financeiras privadas</t>
  </si>
  <si>
    <t>Instituições sem fins lucrativos ao serviço das famílias</t>
  </si>
  <si>
    <t>Número de empresas cotadas</t>
  </si>
  <si>
    <t>Número de ofertas públicas iniciais</t>
  </si>
  <si>
    <t>Número de ofertas para aumento de capital das cotadas</t>
  </si>
  <si>
    <t>sustentáveis</t>
  </si>
  <si>
    <t>produtos complexos</t>
  </si>
  <si>
    <t>das quais na modalidade de oferta pública</t>
  </si>
  <si>
    <t xml:space="preserve"> Juro das obrigações por saldar (taxa média, em anos)</t>
  </si>
  <si>
    <t>Maturidade das obrigações por saldar (média, em anos)</t>
  </si>
  <si>
    <t>Títulos do Tesouro</t>
  </si>
  <si>
    <t>Obrigações Empresariais</t>
  </si>
  <si>
    <t>Obrigações Municipais</t>
  </si>
  <si>
    <t>Ações cotadas</t>
  </si>
  <si>
    <t>Sociedades não financeiras</t>
  </si>
  <si>
    <t>Sociedades financeiras</t>
  </si>
  <si>
    <t>das quais títulos sustentáveis</t>
  </si>
  <si>
    <t>Ofertas Particulares</t>
  </si>
  <si>
    <t>Sociedades de seguro</t>
  </si>
  <si>
    <t>Segurança social</t>
  </si>
  <si>
    <t>não residentes</t>
  </si>
  <si>
    <t>públicas</t>
  </si>
  <si>
    <t>Eletricidade e água</t>
  </si>
  <si>
    <t xml:space="preserve">Construção </t>
  </si>
  <si>
    <t>Imobiliária</t>
  </si>
  <si>
    <t>Transporte aéreo</t>
  </si>
  <si>
    <t>Transporte marítimo</t>
  </si>
  <si>
    <t>Comércio e Prestação de Serviços</t>
  </si>
  <si>
    <t>Novas emissões (em milhões de CVE)</t>
  </si>
  <si>
    <t>Stock de emissões por saldar (em milhões de CVE)</t>
  </si>
  <si>
    <t>Emitentes por sector institucional e ramos de atividade</t>
  </si>
  <si>
    <t>Juros vencidos pagos</t>
  </si>
  <si>
    <t>Estado</t>
  </si>
  <si>
    <t>Municípios</t>
  </si>
  <si>
    <t>Principal vencido e pago</t>
  </si>
  <si>
    <t>Número de novas emissões</t>
  </si>
  <si>
    <t>Valor de novas emissões (em milhões de CVE)</t>
  </si>
  <si>
    <t>Maturidade de novas emissões (média, em anos)</t>
  </si>
  <si>
    <t>Juro de novas emissões (taxa média, em anos)</t>
  </si>
  <si>
    <t>Dívida Pública (Títulos do Tesouro)</t>
  </si>
  <si>
    <t>emitidas na modalidade de oferta pública</t>
  </si>
  <si>
    <t>dos quais:</t>
  </si>
  <si>
    <t xml:space="preserve">no mercado fora de bolsa de valores cotados </t>
  </si>
  <si>
    <t>no mercado de bolsa</t>
  </si>
  <si>
    <t>das quais sociedades financeiras</t>
  </si>
  <si>
    <t>Transmissões gratuítas de  valores cotados</t>
  </si>
  <si>
    <t>Obrigações cotadas</t>
  </si>
  <si>
    <t xml:space="preserve">1. O valor das cotações a cada período corresponde à média das cotações de cada entidade no final do período de referência. </t>
  </si>
  <si>
    <t>Cálculos da Auditoria Geral do Mercado de Valores Mobiliários na ótica do comprador.</t>
  </si>
  <si>
    <t xml:space="preserve">Sociedades de seguro e fundos de pensões </t>
  </si>
  <si>
    <t>Informação e comunicação</t>
  </si>
  <si>
    <t xml:space="preserve"> Soberano de Garantia de Investimento Privado. A sua titualridade confere direito à distribuição de dividendos após o apuramento dos resultados anuais do Fundo.</t>
  </si>
  <si>
    <t>1. Exclui Títulos de Rendimento de Mobilização de Capital.</t>
  </si>
  <si>
    <t>Cálculos da Auditoria Geral do Mercado de Valores Mobiliários.</t>
  </si>
  <si>
    <t>1. Títulos de Rendimento de Mobilização de Capital são títulos nominativos perpétuos, livremente transacionáveis, emitidos pelo Estado para a realização do capital social do  Fundo</t>
  </si>
  <si>
    <t xml:space="preserve">Investimento no mercado primário - obrigações </t>
  </si>
  <si>
    <t>Transações no mercado secundário</t>
  </si>
  <si>
    <t>Mercado de ações</t>
  </si>
  <si>
    <t>Mercado de obrigações - novas emissões</t>
  </si>
  <si>
    <t>Investimento no mercado primário - ações</t>
  </si>
  <si>
    <t>Rendimentos distribuídos e serviço da dívida</t>
  </si>
  <si>
    <t>Auditoria Geral do Mercado de Valores Mobiliários</t>
  </si>
  <si>
    <r>
      <t>Avenida OUA, 2/ CP: 7954-094</t>
    </r>
    <r>
      <rPr>
        <sz val="11"/>
        <color rgb="FF002060"/>
        <rFont val="Times New Roman"/>
        <family val="1"/>
      </rPr>
      <t xml:space="preserve"> </t>
    </r>
    <r>
      <rPr>
        <sz val="10"/>
        <color rgb="FF002060"/>
        <rFont val="Times New Roman"/>
        <family val="1"/>
      </rPr>
      <t>- Praia - Cabo Verde</t>
    </r>
  </si>
  <si>
    <t>Telefone: +238 2607000/ e-mail: agmvm@bcv.cv</t>
  </si>
  <si>
    <r>
      <t>Títulos de Rendimento de Mobilização de Capital</t>
    </r>
    <r>
      <rPr>
        <vertAlign val="superscript"/>
        <sz val="11"/>
        <color rgb="FF002060"/>
        <rFont val="Calibri"/>
        <family val="2"/>
        <scheme val="minor"/>
      </rPr>
      <t>1</t>
    </r>
  </si>
  <si>
    <r>
      <t xml:space="preserve">Dividendos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</si>
  <si>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Rendimentos de TRMC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</si>
  <si>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Juros vencidos e não pagos </t>
    </r>
    <r>
      <rPr>
        <b/>
        <vertAlign val="superscript"/>
        <sz val="11"/>
        <color rgb="FF002060"/>
        <rFont val="Calibri"/>
        <family val="2"/>
        <scheme val="minor"/>
      </rPr>
      <t>2</t>
    </r>
  </si>
  <si>
    <r>
      <t xml:space="preserve">Principal vencido e não pago </t>
    </r>
    <r>
      <rPr>
        <b/>
        <vertAlign val="superscript"/>
        <sz val="11"/>
        <color rgb="FF002060"/>
        <rFont val="Calibri"/>
        <family val="2"/>
        <scheme val="minor"/>
      </rPr>
      <t>3</t>
    </r>
  </si>
  <si>
    <r>
      <t>Cotações (médias em CVE, valores de fim de período)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</si>
  <si>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rPr>
        <b/>
        <sz val="11"/>
        <color rgb="FF002060"/>
        <rFont val="Calibri"/>
        <family val="2"/>
        <scheme val="minor"/>
      </rPr>
      <t>Volume de negócios no mercado secundário</t>
    </r>
    <r>
      <rPr>
        <sz val="11"/>
        <color rgb="FF002060"/>
        <rFont val="Calibri"/>
        <family val="2"/>
        <scheme val="minor"/>
      </rPr>
      <t>, em milhões de CVE</t>
    </r>
  </si>
  <si>
    <r>
      <t>Capitalização bolsista</t>
    </r>
    <r>
      <rPr>
        <sz val="11"/>
        <color rgb="FF002060"/>
        <rFont val="Calibri"/>
        <family val="2"/>
        <scheme val="minor"/>
      </rPr>
      <t>,</t>
    </r>
    <r>
      <rPr>
        <b/>
        <sz val="11"/>
        <color rgb="FF002060"/>
        <rFont val="Calibri"/>
        <family val="2"/>
        <scheme val="minor"/>
      </rPr>
      <t xml:space="preserve"> </t>
    </r>
    <r>
      <rPr>
        <sz val="11"/>
        <color rgb="FF002060"/>
        <rFont val="Calibri"/>
        <family val="2"/>
        <scheme val="minor"/>
      </rPr>
      <t>em milhões de CVE</t>
    </r>
  </si>
  <si>
    <t>Altura da linha 15</t>
  </si>
  <si>
    <t>largura das colunas com dados 10</t>
  </si>
  <si>
    <t>Símbolo no cabeçalho quando o quadro não pode ser visualizado na totalidade com resolução de 100%</t>
  </si>
  <si>
    <t>Tílulo na linha 3</t>
  </si>
  <si>
    <t>referência aos dados na linha 4</t>
  </si>
  <si>
    <t>quadro começa na coluna B</t>
  </si>
  <si>
    <t>Transporte e armazenagem</t>
  </si>
  <si>
    <t>-</t>
  </si>
  <si>
    <t>Stock de obrigações (valor, em milhões de CVE)</t>
  </si>
  <si>
    <t>Mercado de obrigações - stock de emissões</t>
  </si>
  <si>
    <t>Mercado de Bolsa (em milhões de CVE)</t>
  </si>
  <si>
    <t>Mercado Fora de Bolsa (em milhões de CVE)</t>
  </si>
  <si>
    <t xml:space="preserve">Investimento no mercado secundário </t>
  </si>
  <si>
    <r>
      <t>Subscritores de obrigações no mercado primário (fluxo,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</si>
  <si>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t>Subscritores de ações no mercado primário (fluxo, em milhões de CVE)</t>
  </si>
  <si>
    <t>Bilhetes e Obrigações do Tesouro</t>
  </si>
  <si>
    <r>
      <t xml:space="preserve">Títulos de Rendimento de Mobilização de Capital </t>
    </r>
    <r>
      <rPr>
        <b/>
        <i/>
        <vertAlign val="superscript"/>
        <sz val="11"/>
        <color rgb="FF002060"/>
        <rFont val="Calibri"/>
        <family val="2"/>
        <scheme val="minor"/>
      </rPr>
      <t>2</t>
    </r>
  </si>
  <si>
    <t>Sessão Especial (em milhões de CVE)</t>
  </si>
  <si>
    <t>Mercado de Fora de Bolsa (em milhões de CVE)</t>
  </si>
  <si>
    <t>1. Valores distribuídos no período de referência.</t>
  </si>
  <si>
    <t>2. Inclui todo o montante de juros vencidos e não pagos até o período de referência.</t>
  </si>
  <si>
    <t xml:space="preserve">3. Inclui todo o montante de principal vencido e não pago (acumulado) até o período de referência.  </t>
  </si>
  <si>
    <r>
      <t xml:space="preserve">1. Inclui todas obrigações  empresariais e municipais, clássicas e sustentáveis, bem como </t>
    </r>
    <r>
      <rPr>
        <i/>
        <sz val="9"/>
        <color rgb="FF002060"/>
        <rFont val="Calibri"/>
        <family val="2"/>
        <scheme val="minor"/>
      </rPr>
      <t>credit linked notes</t>
    </r>
    <r>
      <rPr>
        <sz val="9"/>
        <color rgb="FF002060"/>
        <rFont val="Calibri"/>
        <family val="2"/>
        <scheme val="minor"/>
      </rPr>
      <t>.</t>
    </r>
  </si>
  <si>
    <r>
      <t>Transação em sessão especial de Bolsa,</t>
    </r>
    <r>
      <rPr>
        <b/>
        <vertAlign val="superscript"/>
        <sz val="11"/>
        <color rgb="FF002060"/>
        <rFont val="Calibri"/>
        <family val="2"/>
        <scheme val="minor"/>
      </rPr>
      <t xml:space="preserve">1 </t>
    </r>
    <r>
      <rPr>
        <sz val="11"/>
        <color rgb="FF002060"/>
        <rFont val="Calibri"/>
        <family val="2"/>
        <scheme val="minor"/>
      </rPr>
      <t>em milhões de CVE</t>
    </r>
  </si>
  <si>
    <t>1.  Em modalidade de oferta pública.</t>
  </si>
  <si>
    <t xml:space="preserve">1. Títulos de Rendimento de Mobilização de Capital são títulos nominativos perpétuos, livremente transacionáveis, emitidos pelo Estado para a realização do capital social do  Fundo  Soberano de Garantia de Investimento Privado. A sua titualridade confere direito à distribuição de </t>
  </si>
  <si>
    <t>dividendos após o apuramento dos resultados anuais do Fundo.</t>
  </si>
  <si>
    <t xml:space="preserve">TRMC- Títulos de Rendimento de Mobilização de Capital são títulos nominativos perpétuos, livremente transacionáveis, emitidos pelo Estado para a realização do capital social do Fundo Soberano de Garantia de Investimento Privado. A sua titualridade confere direito à distribuição </t>
  </si>
  <si>
    <t>de dividendos após o apuramento dos resultados anuais do Fundo.</t>
  </si>
  <si>
    <t xml:space="preserve">2. Títulos de Rendimento de Mobilização de Capital são títulos nominativos perpétuos, livremente transacionáveis, emitidos pelo Estado para a realização do capital social do  Fundo Soberano de Garantia de Investimento Privado. A sua titualridade confere direito à distribuição de dividendos após o </t>
  </si>
  <si>
    <t xml:space="preserve">  apuramento dos resultados anuais do Fundo.</t>
  </si>
  <si>
    <t>http://www.agmvm.cv</t>
  </si>
  <si>
    <r>
      <t>Subscritores de Dívida Pública (novas emissões,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</si>
  <si>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t>As estatísticas anteriormente publicadas foram revisitadas em linha com a classificação internacionalmente aceite de emissões sustentáveis.</t>
  </si>
  <si>
    <r>
      <rPr>
        <b/>
        <sz val="9"/>
        <color rgb="FF002060"/>
        <rFont val="Calibri"/>
        <family val="2"/>
        <scheme val="minor"/>
      </rPr>
      <t>Fonte</t>
    </r>
    <r>
      <rPr>
        <sz val="9"/>
        <color rgb="FF002060"/>
        <rFont val="Calibri"/>
        <family val="2"/>
        <scheme val="minor"/>
      </rPr>
      <t>: Bolsa de Valores de Cabo Verde S.A.; Intermediários Financeiros registados na Auditoria Geral do Mercado de Valores Mobiliários; e Banco de Cabo Verde.</t>
    </r>
  </si>
  <si>
    <t>Investimento nas novas emissões de títulos de dívida pública</t>
  </si>
  <si>
    <t>Indústria farmacêutica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</si>
</sst>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-* #,##0.0_-;\-* #,##0.0_-;_-* &quot;-&quot;_-;_-@_-"/>
    <numFmt numFmtId="167" formatCode="_-* #,##0.00_-;\-* #,##0.00_-;_-* &quot;-&quot;_-;_-@_-"/>
    <numFmt numFmtId="168" formatCode="_-* #,##0.00000_-;\-* #,##0.00000_-;_-* &quot;-&quot;_-;_-@_-"/>
    <numFmt numFmtId="169" formatCode="#,##0_ ;\-#,##0\ "/>
    <numFmt numFmtId="170" formatCode="0.000"/>
    <numFmt numFmtId="171" formatCode="_-* #,##0.000_-;\-* #,##0.000_-;_-* &quot;-&quot;??_-;_-@_-"/>
    <numFmt numFmtId="172" formatCode="0.0000"/>
    <numFmt numFmtId="173" formatCode="_-* #,##0.0000\ _€_-;\-* #,##0.0000\ _€_-;_-* &quot;-&quot;??\ _€_-;_-@_-"/>
    <numFmt numFmtId="174" formatCode="#,##0.00_ ;\-#,##0.00\ 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0"/>
      <color rgb="FF002060"/>
      <name val="Times New Roman"/>
      <family val="1"/>
    </font>
    <font>
      <sz val="11"/>
      <color rgb="FF00206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8" tint="-0.249977111117893"/>
      <name val="Times New Roman"/>
      <family val="1"/>
    </font>
    <font>
      <sz val="10"/>
      <color theme="8" tint="-0.249977111117893"/>
      <name val="Times New Roman"/>
      <family val="1"/>
    </font>
    <font>
      <sz val="10"/>
      <color theme="8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vertAlign val="superscript"/>
      <sz val="11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vertAlign val="superscript"/>
      <sz val="11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 Light"/>
      <family val="2"/>
      <scheme val="major"/>
    </font>
    <font>
      <b/>
      <i/>
      <vertAlign val="superscript"/>
      <sz val="11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10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9" fillId="3" borderId="0" xfId="0" applyFont="1" applyFill="1"/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12" fillId="3" borderId="0" xfId="0" applyFont="1" applyFill="1"/>
    <xf numFmtId="0" fontId="13" fillId="3" borderId="0" xfId="0" applyFont="1" applyFill="1"/>
    <xf numFmtId="0" fontId="2" fillId="3" borderId="0" xfId="0" applyFont="1" applyFill="1" applyAlignment="1">
      <alignment horizontal="left" indent="1"/>
    </xf>
    <xf numFmtId="0" fontId="14" fillId="3" borderId="0" xfId="0" applyFont="1" applyFill="1"/>
    <xf numFmtId="17" fontId="14" fillId="3" borderId="0" xfId="0" applyNumberFormat="1" applyFont="1" applyFill="1" applyAlignment="1">
      <alignment horizontal="center"/>
    </xf>
    <xf numFmtId="0" fontId="15" fillId="3" borderId="0" xfId="0" applyFont="1" applyFill="1"/>
    <xf numFmtId="0" fontId="16" fillId="3" borderId="0" xfId="0" applyFont="1" applyFill="1" applyAlignment="1">
      <alignment horizontal="left" indent="1"/>
    </xf>
    <xf numFmtId="0" fontId="14" fillId="3" borderId="0" xfId="0" applyFont="1" applyFill="1" applyAlignment="1">
      <alignment horizontal="left" indent="2"/>
    </xf>
    <xf numFmtId="0" fontId="14" fillId="3" borderId="0" xfId="0" applyFont="1" applyFill="1" applyAlignment="1">
      <alignment horizontal="left" indent="1"/>
    </xf>
    <xf numFmtId="0" fontId="18" fillId="3" borderId="0" xfId="0" applyFont="1" applyFill="1" applyAlignment="1">
      <alignment horizontal="left" indent="1"/>
    </xf>
    <xf numFmtId="0" fontId="15" fillId="3" borderId="0" xfId="0" applyFont="1" applyFill="1" applyAlignment="1">
      <alignment horizontal="right"/>
    </xf>
    <xf numFmtId="0" fontId="20" fillId="3" borderId="0" xfId="0" applyFont="1" applyFill="1"/>
    <xf numFmtId="17" fontId="15" fillId="3" borderId="0" xfId="0" applyNumberFormat="1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left" indent="1"/>
    </xf>
    <xf numFmtId="0" fontId="14" fillId="3" borderId="1" xfId="0" applyFont="1" applyFill="1" applyBorder="1" applyAlignment="1">
      <alignment horizontal="left" indent="2"/>
    </xf>
    <xf numFmtId="0" fontId="15" fillId="3" borderId="0" xfId="0" applyFont="1" applyFill="1" applyAlignment="1">
      <alignment horizontal="left"/>
    </xf>
    <xf numFmtId="0" fontId="14" fillId="3" borderId="0" xfId="0" applyFont="1" applyFill="1" applyAlignment="1">
      <alignment horizontal="left" indent="3"/>
    </xf>
    <xf numFmtId="0" fontId="14" fillId="3" borderId="0" xfId="0" applyFont="1" applyFill="1" applyAlignment="1">
      <alignment horizontal="left" indent="4"/>
    </xf>
    <xf numFmtId="0" fontId="14" fillId="3" borderId="0" xfId="0" applyFont="1" applyFill="1" applyAlignment="1">
      <alignment horizontal="left" indent="5"/>
    </xf>
    <xf numFmtId="0" fontId="14" fillId="3" borderId="0" xfId="0" applyFont="1" applyFill="1" applyAlignment="1">
      <alignment horizontal="left"/>
    </xf>
    <xf numFmtId="165" fontId="25" fillId="3" borderId="0" xfId="0" applyNumberFormat="1" applyFont="1" applyFill="1" applyAlignment="1">
      <alignment horizontal="center" vertical="center"/>
    </xf>
    <xf numFmtId="10" fontId="14" fillId="3" borderId="0" xfId="3" applyNumberFormat="1" applyFont="1" applyFill="1"/>
    <xf numFmtId="10" fontId="14" fillId="3" borderId="0" xfId="0" applyNumberFormat="1" applyFont="1" applyFill="1" applyAlignment="1">
      <alignment horizontal="right"/>
    </xf>
    <xf numFmtId="10" fontId="14" fillId="3" borderId="0" xfId="0" applyNumberFormat="1" applyFont="1" applyFill="1"/>
    <xf numFmtId="10" fontId="14" fillId="3" borderId="0" xfId="3" applyNumberFormat="1" applyFont="1" applyFill="1" applyAlignment="1">
      <alignment horizontal="right"/>
    </xf>
    <xf numFmtId="10" fontId="16" fillId="3" borderId="0" xfId="3" applyNumberFormat="1" applyFont="1" applyFill="1" applyAlignment="1">
      <alignment horizontal="right"/>
    </xf>
    <xf numFmtId="10" fontId="14" fillId="3" borderId="2" xfId="3" applyNumberFormat="1" applyFont="1" applyFill="1" applyBorder="1" applyAlignment="1">
      <alignment horizontal="right"/>
    </xf>
    <xf numFmtId="0" fontId="26" fillId="3" borderId="0" xfId="0" applyFont="1" applyFill="1"/>
    <xf numFmtId="10" fontId="15" fillId="3" borderId="0" xfId="0" applyNumberFormat="1" applyFont="1" applyFill="1"/>
    <xf numFmtId="0" fontId="24" fillId="3" borderId="0" xfId="0" applyFont="1" applyFill="1"/>
    <xf numFmtId="167" fontId="14" fillId="3" borderId="0" xfId="0" applyNumberFormat="1" applyFont="1" applyFill="1"/>
    <xf numFmtId="167" fontId="16" fillId="3" borderId="0" xfId="0" applyNumberFormat="1" applyFont="1" applyFill="1"/>
    <xf numFmtId="167" fontId="15" fillId="3" borderId="0" xfId="0" applyNumberFormat="1" applyFont="1" applyFill="1"/>
    <xf numFmtId="167" fontId="14" fillId="3" borderId="1" xfId="0" applyNumberFormat="1" applyFont="1" applyFill="1" applyBorder="1"/>
    <xf numFmtId="164" fontId="0" fillId="3" borderId="0" xfId="0" applyNumberFormat="1" applyFill="1"/>
    <xf numFmtId="0" fontId="5" fillId="3" borderId="0" xfId="0" applyFont="1" applyFill="1"/>
    <xf numFmtId="0" fontId="0" fillId="2" borderId="0" xfId="0" applyFill="1"/>
    <xf numFmtId="0" fontId="13" fillId="2" borderId="0" xfId="0" applyFont="1" applyFill="1"/>
    <xf numFmtId="0" fontId="12" fillId="2" borderId="0" xfId="0" applyFont="1" applyFill="1" applyAlignment="1">
      <alignment vertical="center"/>
    </xf>
    <xf numFmtId="17" fontId="0" fillId="3" borderId="0" xfId="0" applyNumberFormat="1" applyFill="1"/>
    <xf numFmtId="0" fontId="16" fillId="3" borderId="0" xfId="0" applyFont="1" applyFill="1" applyAlignment="1">
      <alignment horizontal="left" wrapText="1" indent="1"/>
    </xf>
    <xf numFmtId="172" fontId="25" fillId="3" borderId="0" xfId="0" applyNumberFormat="1" applyFont="1" applyFill="1" applyAlignment="1">
      <alignment horizontal="center"/>
    </xf>
    <xf numFmtId="164" fontId="26" fillId="3" borderId="0" xfId="0" applyNumberFormat="1" applyFont="1" applyFill="1"/>
    <xf numFmtId="167" fontId="29" fillId="3" borderId="0" xfId="0" applyNumberFormat="1" applyFont="1" applyFill="1"/>
    <xf numFmtId="0" fontId="29" fillId="3" borderId="0" xfId="0" applyFont="1" applyFill="1"/>
    <xf numFmtId="0" fontId="14" fillId="3" borderId="1" xfId="0" applyFont="1" applyFill="1" applyBorder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horizontal="left" indent="4"/>
    </xf>
    <xf numFmtId="0" fontId="14" fillId="3" borderId="1" xfId="0" applyFont="1" applyFill="1" applyBorder="1" applyAlignment="1">
      <alignment horizontal="left" indent="4"/>
    </xf>
    <xf numFmtId="4" fontId="14" fillId="3" borderId="0" xfId="0" applyNumberFormat="1" applyFont="1" applyFill="1"/>
    <xf numFmtId="4" fontId="0" fillId="3" borderId="0" xfId="0" applyNumberFormat="1" applyFill="1"/>
    <xf numFmtId="165" fontId="26" fillId="3" borderId="0" xfId="0" applyNumberFormat="1" applyFont="1" applyFill="1"/>
    <xf numFmtId="165" fontId="14" fillId="3" borderId="0" xfId="0" applyNumberFormat="1" applyFont="1" applyFill="1"/>
    <xf numFmtId="167" fontId="14" fillId="3" borderId="0" xfId="0" quotePrefix="1" applyNumberFormat="1" applyFont="1" applyFill="1"/>
    <xf numFmtId="10" fontId="16" fillId="3" borderId="0" xfId="3" applyNumberFormat="1" applyFont="1" applyFill="1" applyAlignment="1"/>
    <xf numFmtId="10" fontId="14" fillId="3" borderId="0" xfId="3" applyNumberFormat="1" applyFont="1" applyFill="1" applyAlignment="1"/>
    <xf numFmtId="169" fontId="16" fillId="3" borderId="0" xfId="0" applyNumberFormat="1" applyFont="1" applyFill="1"/>
    <xf numFmtId="169" fontId="14" fillId="3" borderId="0" xfId="0" applyNumberFormat="1" applyFont="1" applyFill="1"/>
    <xf numFmtId="10" fontId="16" fillId="3" borderId="0" xfId="0" applyNumberFormat="1" applyFont="1" applyFill="1"/>
    <xf numFmtId="167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5" fontId="16" fillId="3" borderId="0" xfId="0" applyNumberFormat="1" applyFont="1" applyFill="1"/>
    <xf numFmtId="166" fontId="14" fillId="3" borderId="0" xfId="0" applyNumberFormat="1" applyFont="1" applyFill="1"/>
    <xf numFmtId="41" fontId="16" fillId="3" borderId="0" xfId="0" applyNumberFormat="1" applyFont="1" applyFill="1"/>
    <xf numFmtId="41" fontId="14" fillId="3" borderId="0" xfId="0" applyNumberFormat="1" applyFont="1" applyFill="1"/>
    <xf numFmtId="41" fontId="14" fillId="3" borderId="1" xfId="0" applyNumberFormat="1" applyFont="1" applyFill="1" applyBorder="1"/>
    <xf numFmtId="166" fontId="15" fillId="3" borderId="0" xfId="0" applyNumberFormat="1" applyFont="1" applyFill="1" applyAlignment="1">
      <alignment wrapText="1"/>
    </xf>
    <xf numFmtId="166" fontId="16" fillId="3" borderId="0" xfId="0" applyNumberFormat="1" applyFont="1" applyFill="1"/>
    <xf numFmtId="166" fontId="14" fillId="3" borderId="0" xfId="0" applyNumberFormat="1" applyFont="1" applyFill="1" applyAlignment="1">
      <alignment wrapText="1"/>
    </xf>
    <xf numFmtId="170" fontId="26" fillId="3" borderId="0" xfId="0" applyNumberFormat="1" applyFont="1" applyFill="1" applyAlignment="1">
      <alignment wrapText="1"/>
    </xf>
    <xf numFmtId="170" fontId="26" fillId="0" borderId="0" xfId="0" applyNumberFormat="1" applyFont="1" applyAlignment="1">
      <alignment wrapText="1"/>
    </xf>
    <xf numFmtId="0" fontId="31" fillId="3" borderId="0" xfId="0" applyFont="1" applyFill="1" applyAlignment="1">
      <alignment horizontal="left" indent="2"/>
    </xf>
    <xf numFmtId="167" fontId="31" fillId="3" borderId="0" xfId="0" applyNumberFormat="1" applyFont="1" applyFill="1"/>
    <xf numFmtId="165" fontId="25" fillId="3" borderId="0" xfId="0" applyNumberFormat="1" applyFont="1" applyFill="1" applyAlignment="1">
      <alignment wrapText="1"/>
    </xf>
    <xf numFmtId="0" fontId="30" fillId="3" borderId="0" xfId="0" applyFont="1" applyFill="1"/>
    <xf numFmtId="0" fontId="32" fillId="3" borderId="0" xfId="0" applyFont="1" applyFill="1"/>
    <xf numFmtId="0" fontId="27" fillId="3" borderId="0" xfId="0" applyFont="1" applyFill="1"/>
    <xf numFmtId="3" fontId="14" fillId="3" borderId="0" xfId="0" applyNumberFormat="1" applyFont="1" applyFill="1"/>
    <xf numFmtId="41" fontId="15" fillId="3" borderId="0" xfId="0" applyNumberFormat="1" applyFont="1" applyFill="1"/>
    <xf numFmtId="173" fontId="0" fillId="3" borderId="0" xfId="0" applyNumberFormat="1" applyFill="1"/>
    <xf numFmtId="166" fontId="24" fillId="3" borderId="0" xfId="0" applyNumberFormat="1" applyFont="1" applyFill="1"/>
    <xf numFmtId="10" fontId="14" fillId="3" borderId="1" xfId="0" applyNumberFormat="1" applyFont="1" applyFill="1" applyBorder="1"/>
    <xf numFmtId="169" fontId="14" fillId="3" borderId="0" xfId="0" applyNumberFormat="1" applyFont="1" applyFill="1" applyAlignment="1">
      <alignment horizontal="right"/>
    </xf>
    <xf numFmtId="0" fontId="15" fillId="3" borderId="0" xfId="0" applyFont="1" applyFill="1" applyAlignment="1">
      <alignment horizontal="center" vertical="center" wrapText="1"/>
    </xf>
    <xf numFmtId="168" fontId="15" fillId="3" borderId="0" xfId="0" applyNumberFormat="1" applyFont="1" applyFill="1"/>
    <xf numFmtId="167" fontId="15" fillId="0" borderId="0" xfId="0" applyNumberFormat="1" applyFont="1"/>
    <xf numFmtId="0" fontId="33" fillId="3" borderId="0" xfId="0" applyFont="1" applyFill="1"/>
    <xf numFmtId="174" fontId="14" fillId="3" borderId="0" xfId="0" applyNumberFormat="1" applyFont="1" applyFill="1"/>
    <xf numFmtId="167" fontId="14" fillId="0" borderId="0" xfId="0" applyNumberFormat="1" applyFont="1"/>
    <xf numFmtId="0" fontId="14" fillId="0" borderId="0" xfId="0" applyFont="1" applyAlignment="1">
      <alignment horizontal="left" indent="1"/>
    </xf>
    <xf numFmtId="0" fontId="16" fillId="3" borderId="0" xfId="0" applyFont="1" applyFill="1"/>
    <xf numFmtId="17" fontId="14" fillId="3" borderId="0" xfId="0" applyNumberFormat="1" applyFont="1" applyFill="1"/>
    <xf numFmtId="171" fontId="14" fillId="3" borderId="0" xfId="4" applyNumberFormat="1" applyFont="1" applyFill="1" applyAlignment="1">
      <alignment horizontal="center"/>
    </xf>
    <xf numFmtId="170" fontId="14" fillId="3" borderId="0" xfId="0" applyNumberFormat="1" applyFont="1" applyFill="1" applyAlignment="1">
      <alignment horizontal="center"/>
    </xf>
    <xf numFmtId="172" fontId="14" fillId="3" borderId="0" xfId="0" applyNumberFormat="1" applyFont="1" applyFill="1"/>
    <xf numFmtId="172" fontId="34" fillId="3" borderId="0" xfId="0" applyNumberFormat="1" applyFont="1" applyFill="1"/>
    <xf numFmtId="164" fontId="14" fillId="3" borderId="0" xfId="0" applyNumberFormat="1" applyFont="1" applyFill="1"/>
    <xf numFmtId="0" fontId="26" fillId="4" borderId="0" xfId="0" applyFont="1" applyFill="1"/>
    <xf numFmtId="17" fontId="15" fillId="3" borderId="0" xfId="0" applyNumberFormat="1" applyFont="1" applyFill="1" applyAlignment="1">
      <alignment horizontal="center" vertical="center" wrapText="1"/>
    </xf>
    <xf numFmtId="17" fontId="15" fillId="3" borderId="1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</cellXfs>
  <cellStyles count="5">
    <cellStyle name="Hiperligação" xfId="2" builtinId="8"/>
    <cellStyle name="Normal" xfId="0" builtinId="0"/>
    <cellStyle name="Normal 2 2" xfId="1" xr:uid="{00000000-0005-0000-0000-000002000000}"/>
    <cellStyle name="Pe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.4!A1"/><Relationship Id="rId3" Type="http://schemas.openxmlformats.org/officeDocument/2006/relationships/hyperlink" Target="#A.2!A1"/><Relationship Id="rId7" Type="http://schemas.openxmlformats.org/officeDocument/2006/relationships/hyperlink" Target="#C.3!A1"/><Relationship Id="rId2" Type="http://schemas.openxmlformats.org/officeDocument/2006/relationships/hyperlink" Target="#A.1!A1"/><Relationship Id="rId1" Type="http://schemas.openxmlformats.org/officeDocument/2006/relationships/image" Target="../media/image1.jpeg"/><Relationship Id="rId6" Type="http://schemas.openxmlformats.org/officeDocument/2006/relationships/hyperlink" Target="#C.2!A1"/><Relationship Id="rId11" Type="http://schemas.openxmlformats.org/officeDocument/2006/relationships/hyperlink" Target="#B.1!A1"/><Relationship Id="rId5" Type="http://schemas.openxmlformats.org/officeDocument/2006/relationships/hyperlink" Target="#C.1!A1"/><Relationship Id="rId10" Type="http://schemas.openxmlformats.org/officeDocument/2006/relationships/hyperlink" Target="#E.1!A1"/><Relationship Id="rId4" Type="http://schemas.openxmlformats.org/officeDocument/2006/relationships/hyperlink" Target="#A.3!A1"/><Relationship Id="rId9" Type="http://schemas.openxmlformats.org/officeDocument/2006/relationships/hyperlink" Target="#D.1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243208</xdr:colOff>
      <xdr:row>39</xdr:row>
      <xdr:rowOff>0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0" y="0"/>
          <a:ext cx="8223041" cy="7979833"/>
          <a:chOff x="5539331" y="0"/>
          <a:chExt cx="8393887" cy="8254822"/>
        </a:xfrm>
      </xdr:grpSpPr>
      <xdr:grpSp>
        <xdr:nvGrpSpPr>
          <xdr:cNvPr id="53" name="Grupo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pSpPr/>
        </xdr:nvGrpSpPr>
        <xdr:grpSpPr>
          <a:xfrm>
            <a:off x="5539331" y="0"/>
            <a:ext cx="8393887" cy="8254822"/>
            <a:chOff x="0" y="0"/>
            <a:chExt cx="8375473" cy="8102616"/>
          </a:xfrm>
        </xdr:grpSpPr>
        <xdr:pic>
          <xdr:nvPicPr>
            <xdr:cNvPr id="54" name="Imagem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alphaModFix amt="20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8097721" cy="810261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55" name="Grupo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GrpSpPr/>
          </xdr:nvGrpSpPr>
          <xdr:grpSpPr>
            <a:xfrm>
              <a:off x="1787936" y="2065357"/>
              <a:ext cx="6587537" cy="481206"/>
              <a:chOff x="8411018" y="1337955"/>
              <a:chExt cx="6829517" cy="511342"/>
            </a:xfrm>
          </xdr:grpSpPr>
          <xdr:sp macro="" textlink="">
            <xdr:nvSpPr>
              <xdr:cNvPr id="56" name="CaixaDeTexto 55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SpPr txBox="1"/>
            </xdr:nvSpPr>
            <xdr:spPr>
              <a:xfrm>
                <a:off x="8411018" y="1337955"/>
                <a:ext cx="6829517" cy="51134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PT" sz="2040" b="1" u="none">
                    <a:solidFill>
                      <a:srgbClr val="002060"/>
                    </a:solidFill>
                    <a:latin typeface="+mn-lt"/>
                  </a:rPr>
                  <a:t>Estatísticas do Mercado de Valores Mobiliários</a:t>
                </a:r>
              </a:p>
            </xdr:txBody>
          </xdr:sp>
          <xdr:cxnSp macro="">
            <xdr:nvCxnSpPr>
              <xdr:cNvPr id="57" name="Conexão reta 56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CxnSpPr/>
            </xdr:nvCxnSpPr>
            <xdr:spPr>
              <a:xfrm>
                <a:off x="8452033" y="1712391"/>
                <a:ext cx="6242275" cy="1726"/>
              </a:xfrm>
              <a:prstGeom prst="line">
                <a:avLst/>
              </a:prstGeom>
              <a:ln>
                <a:solidFill>
                  <a:srgbClr val="00206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35" name="Grupo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7473071" y="2569225"/>
            <a:ext cx="4904698" cy="4095624"/>
            <a:chOff x="1745838" y="2604335"/>
            <a:chExt cx="4879562" cy="4015541"/>
          </a:xfrm>
        </xdr:grpSpPr>
        <xdr:sp macro="" textlink="">
          <xdr:nvSpPr>
            <xdr:cNvPr id="2" name="Retângulo arredondado 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1745838" y="2867025"/>
              <a:ext cx="4371975" cy="17145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novas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6" name="Retângulo arredondado 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1750594" y="3056952"/>
              <a:ext cx="4371974" cy="19580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stock de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8" name="Retângulo arredondado 7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1760119" y="3281905"/>
              <a:ext cx="4371974" cy="19271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9" name="Retângulo arredondado 8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1762124" y="4533900"/>
              <a:ext cx="4863276" cy="209991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C.1            Investimento nas novas emissões de títulos de dívida pública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1762124" y="4743450"/>
              <a:ext cx="4371974" cy="18749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1" name="Retângulo arredondado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1755106" y="4953000"/>
              <a:ext cx="4371974" cy="195514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obrigações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2" name="Retângulo arredondado 11">
              <a:hlinkClick xmlns:r="http://schemas.openxmlformats.org/officeDocument/2006/relationships" r:id="rId8"/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1755607" y="5153025"/>
              <a:ext cx="4371974" cy="20203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C.4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3" name="Retângulo arredondado 12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1756610" y="5772150"/>
              <a:ext cx="4371974" cy="226596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D.1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Emitente por sector institucional e ramos de atividade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4" name="Retângulo arredondado 13">
              <a:hlinkClick xmlns:r="http://schemas.openxmlformats.org/officeDocument/2006/relationships" r:id="rId10"/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1759116" y="6400800"/>
              <a:ext cx="4369969" cy="219076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E.1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Rendimentos distribuídos e serviço da dívida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7" name="Retângulo arredondado 16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1753602" y="3895725"/>
              <a:ext cx="4371974" cy="20002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B.1            Transações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767639" y="2604335"/>
              <a:ext cx="4014036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primário</a:t>
              </a:r>
            </a:p>
          </xdr:txBody>
        </xdr:sp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1776160" y="3652586"/>
              <a:ext cx="437698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secundário</a:t>
              </a:r>
            </a:p>
          </xdr:txBody>
        </xdr:sp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1771148" y="427572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Investimento</a:t>
              </a:r>
            </a:p>
          </xdr:txBody>
        </xdr:sp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 txBox="1"/>
          </xdr:nvSpPr>
          <xdr:spPr>
            <a:xfrm>
              <a:off x="1757111" y="554054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Emitentes</a:t>
              </a:r>
            </a:p>
          </xdr:txBody>
        </xdr:sp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1770645" y="6165683"/>
              <a:ext cx="347762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Eventos</a:t>
              </a:r>
              <a:r>
                <a:rPr lang="pt-PT" sz="1200" b="1" baseline="0">
                  <a:solidFill>
                    <a:srgbClr val="002060"/>
                  </a:solidFill>
                  <a:latin typeface="+mn-lt"/>
                </a:rPr>
                <a:t> corporativos</a:t>
              </a:r>
              <a:endParaRPr lang="pt-PT" sz="1200" b="1">
                <a:solidFill>
                  <a:srgbClr val="002060"/>
                </a:solidFill>
                <a:latin typeface="+mn-lt"/>
              </a:endParaRP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9525</xdr:colOff>
      <xdr:row>0</xdr:row>
      <xdr:rowOff>76200</xdr:rowOff>
    </xdr:from>
    <xdr:to>
      <xdr:col>32</xdr:col>
      <xdr:colOff>299847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3350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0</xdr:row>
      <xdr:rowOff>38100</xdr:rowOff>
    </xdr:from>
    <xdr:to>
      <xdr:col>32</xdr:col>
      <xdr:colOff>290322</xdr:colOff>
      <xdr:row>4</xdr:row>
      <xdr:rowOff>176022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83825" y="381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9525</xdr:colOff>
      <xdr:row>0</xdr:row>
      <xdr:rowOff>57150</xdr:rowOff>
    </xdr:from>
    <xdr:to>
      <xdr:col>32</xdr:col>
      <xdr:colOff>299847</xdr:colOff>
      <xdr:row>5</xdr:row>
      <xdr:rowOff>4572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3350" y="571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342900</xdr:colOff>
      <xdr:row>0</xdr:row>
      <xdr:rowOff>47625</xdr:rowOff>
    </xdr:from>
    <xdr:to>
      <xdr:col>31</xdr:col>
      <xdr:colOff>23622</xdr:colOff>
      <xdr:row>4</xdr:row>
      <xdr:rowOff>185547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45725" y="4762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542925</xdr:colOff>
      <xdr:row>0</xdr:row>
      <xdr:rowOff>66675</xdr:rowOff>
    </xdr:from>
    <xdr:to>
      <xdr:col>34</xdr:col>
      <xdr:colOff>223647</xdr:colOff>
      <xdr:row>5</xdr:row>
      <xdr:rowOff>4572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4300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581025</xdr:colOff>
      <xdr:row>0</xdr:row>
      <xdr:rowOff>47625</xdr:rowOff>
    </xdr:from>
    <xdr:to>
      <xdr:col>32</xdr:col>
      <xdr:colOff>261747</xdr:colOff>
      <xdr:row>4</xdr:row>
      <xdr:rowOff>185547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0" y="4762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390525</xdr:colOff>
      <xdr:row>0</xdr:row>
      <xdr:rowOff>57150</xdr:rowOff>
    </xdr:from>
    <xdr:to>
      <xdr:col>30</xdr:col>
      <xdr:colOff>71247</xdr:colOff>
      <xdr:row>5</xdr:row>
      <xdr:rowOff>4572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3350" y="571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238125</xdr:colOff>
      <xdr:row>0</xdr:row>
      <xdr:rowOff>19050</xdr:rowOff>
    </xdr:from>
    <xdr:to>
      <xdr:col>29</xdr:col>
      <xdr:colOff>528447</xdr:colOff>
      <xdr:row>4</xdr:row>
      <xdr:rowOff>156972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36200" y="190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152400</xdr:colOff>
      <xdr:row>0</xdr:row>
      <xdr:rowOff>57150</xdr:rowOff>
    </xdr:from>
    <xdr:to>
      <xdr:col>28</xdr:col>
      <xdr:colOff>337947</xdr:colOff>
      <xdr:row>5</xdr:row>
      <xdr:rowOff>4572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4300" y="571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542925</xdr:colOff>
      <xdr:row>0</xdr:row>
      <xdr:rowOff>76200</xdr:rowOff>
    </xdr:from>
    <xdr:to>
      <xdr:col>31</xdr:col>
      <xdr:colOff>223647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4300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cv.cv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AY222"/>
  <sheetViews>
    <sheetView topLeftCell="A7" zoomScale="90" zoomScaleNormal="90" zoomScaleSheetLayoutView="100" workbookViewId="0">
      <selection activeCell="O1" sqref="O1"/>
    </sheetView>
  </sheetViews>
  <sheetFormatPr defaultRowHeight="15" x14ac:dyDescent="0.25"/>
  <cols>
    <col min="1" max="1" width="9.140625" style="1" customWidth="1"/>
    <col min="2" max="13" width="9.140625" style="1"/>
    <col min="14" max="14" width="3.7109375" style="1" customWidth="1"/>
    <col min="15" max="51" width="9.140625" style="44"/>
    <col min="52" max="16384" width="9.140625" style="1"/>
  </cols>
  <sheetData>
    <row r="12" spans="4:10" ht="26.25" x14ac:dyDescent="0.4">
      <c r="D12" s="43"/>
    </row>
    <row r="14" spans="4:10" ht="17.100000000000001" customHeight="1" x14ac:dyDescent="0.25">
      <c r="D14" s="2"/>
      <c r="E14" s="3"/>
      <c r="F14" s="3"/>
      <c r="G14" s="3"/>
      <c r="H14" s="3"/>
      <c r="I14" s="3"/>
      <c r="J14" s="3"/>
    </row>
    <row r="15" spans="4:10" ht="17.100000000000001" customHeight="1" x14ac:dyDescent="0.25">
      <c r="D15" s="3"/>
      <c r="E15" s="3"/>
      <c r="F15" s="3"/>
      <c r="G15" s="3"/>
      <c r="H15" s="3"/>
      <c r="I15" s="3"/>
      <c r="J15" s="3"/>
    </row>
    <row r="16" spans="4:10" ht="17.100000000000001" customHeight="1" x14ac:dyDescent="0.25">
      <c r="D16" s="3"/>
      <c r="E16" s="3"/>
      <c r="F16" s="3"/>
      <c r="G16" s="3"/>
      <c r="H16" s="3"/>
      <c r="I16" s="3"/>
      <c r="J16" s="3"/>
    </row>
    <row r="17" spans="4:10" ht="17.100000000000001" customHeight="1" x14ac:dyDescent="0.25">
      <c r="D17" s="3"/>
      <c r="E17" s="3"/>
      <c r="F17" s="3"/>
      <c r="G17" s="3"/>
      <c r="H17" s="3"/>
      <c r="I17" s="3"/>
      <c r="J17" s="3"/>
    </row>
    <row r="18" spans="4:10" ht="17.100000000000001" customHeight="1" x14ac:dyDescent="0.25">
      <c r="D18" s="3"/>
      <c r="E18" s="3"/>
      <c r="F18" s="3"/>
      <c r="G18" s="3"/>
      <c r="H18" s="3"/>
      <c r="I18" s="3"/>
      <c r="J18" s="3"/>
    </row>
    <row r="19" spans="4:10" ht="17.100000000000001" customHeight="1" x14ac:dyDescent="0.25">
      <c r="D19" s="2"/>
      <c r="E19" s="3"/>
      <c r="F19" s="3"/>
      <c r="G19" s="3"/>
      <c r="H19" s="3"/>
      <c r="I19" s="3"/>
      <c r="J19" s="3"/>
    </row>
    <row r="20" spans="4:10" ht="17.100000000000001" customHeight="1" x14ac:dyDescent="0.25">
      <c r="D20" s="3"/>
      <c r="E20" s="3"/>
      <c r="F20" s="3"/>
      <c r="G20" s="3"/>
      <c r="H20" s="3"/>
      <c r="I20" s="3"/>
      <c r="J20" s="3"/>
    </row>
    <row r="21" spans="4:10" ht="17.100000000000001" customHeight="1" x14ac:dyDescent="0.25">
      <c r="D21" s="3"/>
      <c r="E21" s="3"/>
      <c r="F21" s="3"/>
      <c r="G21" s="3"/>
      <c r="H21" s="3"/>
      <c r="I21" s="3"/>
      <c r="J21" s="3"/>
    </row>
    <row r="22" spans="4:10" ht="17.100000000000001" customHeight="1" x14ac:dyDescent="0.25">
      <c r="D22" s="2"/>
      <c r="E22" s="3"/>
      <c r="F22" s="3"/>
      <c r="G22" s="3"/>
      <c r="H22" s="3"/>
      <c r="I22" s="3"/>
      <c r="J22" s="3"/>
    </row>
    <row r="23" spans="4:10" ht="17.100000000000001" customHeight="1" x14ac:dyDescent="0.25">
      <c r="D23" s="3"/>
      <c r="E23" s="3"/>
      <c r="F23" s="3"/>
      <c r="G23" s="3"/>
      <c r="H23" s="3"/>
      <c r="I23" s="3"/>
      <c r="J23" s="3"/>
    </row>
    <row r="24" spans="4:10" ht="17.100000000000001" customHeight="1" x14ac:dyDescent="0.25">
      <c r="D24" s="3"/>
      <c r="E24" s="3"/>
      <c r="F24" s="3"/>
      <c r="G24" s="3"/>
      <c r="H24" s="3"/>
      <c r="I24" s="3"/>
      <c r="J24" s="3"/>
    </row>
    <row r="25" spans="4:10" ht="17.100000000000001" customHeight="1" x14ac:dyDescent="0.25">
      <c r="D25" s="3"/>
      <c r="E25" s="3"/>
      <c r="F25" s="3"/>
      <c r="G25" s="3"/>
      <c r="H25" s="3"/>
      <c r="I25" s="3"/>
      <c r="J25" s="3"/>
    </row>
    <row r="26" spans="4:10" ht="17.100000000000001" customHeight="1" x14ac:dyDescent="0.25">
      <c r="D26" s="3"/>
      <c r="E26" s="3"/>
      <c r="F26" s="3"/>
      <c r="G26" s="3"/>
      <c r="H26" s="3"/>
      <c r="I26" s="3"/>
      <c r="J26" s="3"/>
    </row>
    <row r="27" spans="4:10" ht="17.100000000000001" customHeight="1" x14ac:dyDescent="0.25">
      <c r="D27" s="3"/>
      <c r="E27" s="3"/>
      <c r="F27" s="3"/>
      <c r="G27" s="3"/>
      <c r="H27" s="3"/>
      <c r="I27" s="3"/>
      <c r="J27" s="3"/>
    </row>
    <row r="28" spans="4:10" ht="17.100000000000001" customHeight="1" x14ac:dyDescent="0.25">
      <c r="D28" s="2"/>
      <c r="E28" s="3"/>
      <c r="F28" s="3"/>
      <c r="G28" s="3"/>
      <c r="H28" s="3"/>
      <c r="I28" s="3"/>
      <c r="J28" s="3"/>
    </row>
    <row r="29" spans="4:10" ht="17.100000000000001" customHeight="1" x14ac:dyDescent="0.25">
      <c r="D29" s="3"/>
      <c r="E29" s="3"/>
      <c r="F29" s="3"/>
      <c r="G29" s="3"/>
      <c r="H29" s="3"/>
      <c r="I29" s="3"/>
      <c r="J29" s="3"/>
    </row>
    <row r="30" spans="4:10" ht="17.100000000000001" customHeight="1" x14ac:dyDescent="0.25">
      <c r="D30" s="3"/>
      <c r="E30" s="3"/>
      <c r="F30" s="3"/>
      <c r="G30" s="3"/>
      <c r="H30" s="3"/>
      <c r="I30" s="3"/>
      <c r="J30" s="3"/>
    </row>
    <row r="31" spans="4:10" ht="17.100000000000001" customHeight="1" x14ac:dyDescent="0.25">
      <c r="D31" s="2"/>
      <c r="E31" s="3"/>
      <c r="F31" s="3"/>
      <c r="G31" s="3"/>
      <c r="H31" s="3"/>
      <c r="I31" s="3"/>
      <c r="J31" s="3"/>
    </row>
    <row r="32" spans="4:10" ht="17.100000000000001" customHeight="1" x14ac:dyDescent="0.25">
      <c r="D32" s="3"/>
      <c r="E32" s="3"/>
      <c r="F32" s="3"/>
      <c r="G32" s="3"/>
      <c r="H32" s="3"/>
      <c r="I32" s="3"/>
      <c r="J32" s="3"/>
    </row>
    <row r="40" spans="1:51" ht="15.75" x14ac:dyDescent="0.25">
      <c r="B40" s="5" t="s">
        <v>79</v>
      </c>
      <c r="C40" s="4"/>
      <c r="D40" s="4"/>
    </row>
    <row r="41" spans="1:51" x14ac:dyDescent="0.25">
      <c r="B41" s="6" t="s">
        <v>80</v>
      </c>
      <c r="C41" s="4"/>
      <c r="D41" s="4"/>
    </row>
    <row r="42" spans="1:51" x14ac:dyDescent="0.25">
      <c r="B42" s="6" t="s">
        <v>81</v>
      </c>
      <c r="C42" s="4"/>
      <c r="D42" s="4"/>
    </row>
    <row r="43" spans="1:51" s="9" customFormat="1" ht="12.75" x14ac:dyDescent="0.2">
      <c r="B43" s="7" t="s">
        <v>121</v>
      </c>
      <c r="C43" s="8"/>
      <c r="D43" s="8"/>
      <c r="O43" s="45"/>
      <c r="P43" s="45"/>
      <c r="Q43" s="45"/>
      <c r="R43" s="46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</row>
    <row r="44" spans="1:51" x14ac:dyDescent="0.25">
      <c r="B44" s="4"/>
      <c r="C44" s="4"/>
      <c r="D44" s="4"/>
    </row>
    <row r="45" spans="1:51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1:51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1:51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</row>
    <row r="48" spans="1:51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</row>
    <row r="49" spans="1:14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</row>
    <row r="50" spans="1:14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</row>
    <row r="51" spans="1:14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</row>
    <row r="52" spans="1:14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</row>
    <row r="53" spans="1:14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</row>
    <row r="54" spans="1:14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1:14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1:14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1:14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1:14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1:14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1:14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1:14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1:14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1:14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1:14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1:14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1:14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1:14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1:14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1:14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1:14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1:14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1:14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1:14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1:14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1:14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1:14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1:14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1:14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1:14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1:14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1:14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1:14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1:14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1:14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1:14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1:14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1:14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1:14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1:14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1:14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1:14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1:14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1:14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1:14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1:14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1:14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1:14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1:14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1:14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1:14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  <row r="110" spans="1:14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</row>
    <row r="111" spans="1:14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</row>
    <row r="112" spans="1:14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</row>
    <row r="113" spans="1:14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</row>
    <row r="114" spans="1:14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</row>
    <row r="115" spans="1:14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</row>
    <row r="116" spans="1:14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</row>
    <row r="117" spans="1:14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</row>
    <row r="118" spans="1:14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</row>
    <row r="119" spans="1:14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</row>
    <row r="120" spans="1:14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</row>
    <row r="121" spans="1:14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</row>
    <row r="122" spans="1:14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</row>
    <row r="123" spans="1:14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</row>
    <row r="124" spans="1:14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</row>
    <row r="125" spans="1:14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</row>
    <row r="126" spans="1:14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</row>
    <row r="127" spans="1:14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</row>
    <row r="128" spans="1:14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</row>
    <row r="129" spans="1:14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</row>
    <row r="130" spans="1:14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</row>
    <row r="131" spans="1:14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</row>
    <row r="132" spans="1:14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</row>
    <row r="133" spans="1:14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</row>
    <row r="134" spans="1:14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</row>
    <row r="135" spans="1:14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</row>
    <row r="136" spans="1:14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</row>
    <row r="137" spans="1:14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</row>
    <row r="138" spans="1:14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</row>
    <row r="139" spans="1:14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</row>
    <row r="140" spans="1:14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</row>
    <row r="141" spans="1:14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</row>
    <row r="142" spans="1:14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</row>
    <row r="143" spans="1:14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</row>
    <row r="144" spans="1:14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</row>
    <row r="145" spans="1:14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</row>
    <row r="146" spans="1:14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</row>
    <row r="147" spans="1:14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</row>
    <row r="148" spans="1:14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</row>
    <row r="149" spans="1:14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</row>
    <row r="150" spans="1:14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</row>
    <row r="151" spans="1:14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</row>
    <row r="152" spans="1:14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</row>
    <row r="153" spans="1:14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</row>
    <row r="154" spans="1:14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</row>
    <row r="155" spans="1:14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</row>
    <row r="156" spans="1:14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</row>
    <row r="157" spans="1:14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</row>
    <row r="158" spans="1:14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</row>
    <row r="159" spans="1:14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</row>
    <row r="160" spans="1:14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</row>
    <row r="161" spans="1:14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</row>
    <row r="162" spans="1:14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</row>
    <row r="163" spans="1:14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</row>
    <row r="164" spans="1:14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</row>
    <row r="165" spans="1:14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</row>
    <row r="166" spans="1:14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</row>
    <row r="167" spans="1:14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</row>
    <row r="168" spans="1:14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</row>
    <row r="169" spans="1:14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</row>
    <row r="170" spans="1:14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</row>
    <row r="171" spans="1:14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</row>
    <row r="172" spans="1:14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</row>
    <row r="173" spans="1:14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</row>
    <row r="174" spans="1:14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</row>
    <row r="175" spans="1:14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</row>
    <row r="176" spans="1:14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</row>
    <row r="177" spans="1:14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</row>
    <row r="178" spans="1:14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</row>
    <row r="179" spans="1:14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</row>
    <row r="180" spans="1:14" x14ac:dyDescent="0.25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</row>
    <row r="181" spans="1:14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</row>
    <row r="182" spans="1:14" x14ac:dyDescent="0.25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</row>
    <row r="183" spans="1:14" x14ac:dyDescent="0.25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</row>
    <row r="184" spans="1:14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</row>
    <row r="185" spans="1:14" x14ac:dyDescent="0.25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</row>
    <row r="186" spans="1:14" x14ac:dyDescent="0.25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</row>
    <row r="187" spans="1:14" x14ac:dyDescent="0.25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</row>
    <row r="188" spans="1:14" x14ac:dyDescent="0.25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</row>
    <row r="189" spans="1:14" x14ac:dyDescent="0.25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</row>
    <row r="190" spans="1:14" x14ac:dyDescent="0.25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</row>
    <row r="191" spans="1:14" x14ac:dyDescent="0.25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</row>
    <row r="192" spans="1:14" x14ac:dyDescent="0.25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</row>
    <row r="193" spans="1:14" x14ac:dyDescent="0.25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</row>
    <row r="194" spans="1:14" x14ac:dyDescent="0.25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</row>
    <row r="195" spans="1:14" x14ac:dyDescent="0.25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</row>
    <row r="196" spans="1:14" x14ac:dyDescent="0.25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</row>
    <row r="197" spans="1:14" x14ac:dyDescent="0.25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</row>
    <row r="198" spans="1:14" x14ac:dyDescent="0.25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</row>
    <row r="199" spans="1:14" x14ac:dyDescent="0.25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</row>
    <row r="200" spans="1:14" x14ac:dyDescent="0.25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</row>
    <row r="201" spans="1:14" x14ac:dyDescent="0.25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</row>
    <row r="202" spans="1:14" x14ac:dyDescent="0.25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</row>
    <row r="203" spans="1:14" x14ac:dyDescent="0.25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</row>
    <row r="204" spans="1:14" x14ac:dyDescent="0.25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</row>
    <row r="205" spans="1:14" x14ac:dyDescent="0.25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</row>
    <row r="206" spans="1:14" x14ac:dyDescent="0.25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</row>
    <row r="207" spans="1:14" x14ac:dyDescent="0.25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</row>
    <row r="208" spans="1:14" x14ac:dyDescent="0.25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</row>
    <row r="209" spans="1:14" x14ac:dyDescent="0.25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</row>
    <row r="210" spans="1:14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</row>
    <row r="211" spans="1:14" x14ac:dyDescent="0.25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</row>
    <row r="212" spans="1:14" x14ac:dyDescent="0.25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</row>
    <row r="213" spans="1:14" x14ac:dyDescent="0.25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</row>
    <row r="214" spans="1:14" x14ac:dyDescent="0.25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</row>
    <row r="215" spans="1:14" x14ac:dyDescent="0.25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</row>
    <row r="216" spans="1:14" x14ac:dyDescent="0.25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</row>
    <row r="217" spans="1:14" x14ac:dyDescent="0.25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</row>
    <row r="218" spans="1:14" x14ac:dyDescent="0.25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</row>
    <row r="219" spans="1:14" x14ac:dyDescent="0.25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</row>
    <row r="220" spans="1:14" x14ac:dyDescent="0.25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</row>
    <row r="221" spans="1:14" x14ac:dyDescent="0.25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</row>
    <row r="222" spans="1:14" x14ac:dyDescent="0.25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</row>
  </sheetData>
  <sheetProtection algorithmName="SHA-512" hashValue="QEv6DEvQXQSASfZUKfnog6k9HKmH9TICpohy6nwKKnNxI3+cjUYZo8eU9bRvCFBL8VXjpxGDJI1GN/yajVE3OA==" saltValue="OYXdCAyGd3+xclIOjwXoMw==" spinCount="100000" sheet="1" objects="1" scenarios="1"/>
  <hyperlinks>
    <hyperlink ref="B43" r:id="rId1" display="http://www.bcv.cv/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R43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9" sqref="A29:XFD29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48</v>
      </c>
    </row>
    <row r="4" spans="2:18" ht="15" customHeight="1" x14ac:dyDescent="0.25">
      <c r="B4" s="11"/>
      <c r="C4" s="108">
        <v>2022</v>
      </c>
      <c r="D4" s="108">
        <v>2023</v>
      </c>
      <c r="E4" s="108">
        <v>2024</v>
      </c>
      <c r="F4" s="106">
        <v>45383</v>
      </c>
      <c r="G4" s="106">
        <v>45413</v>
      </c>
      <c r="H4" s="106">
        <v>45444</v>
      </c>
      <c r="I4" s="106">
        <v>45474</v>
      </c>
      <c r="J4" s="106">
        <v>45505</v>
      </c>
      <c r="K4" s="106">
        <v>45536</v>
      </c>
      <c r="L4" s="106">
        <v>45566</v>
      </c>
      <c r="M4" s="106">
        <v>45597</v>
      </c>
      <c r="N4" s="106">
        <v>45627</v>
      </c>
      <c r="O4" s="106">
        <v>45658</v>
      </c>
      <c r="P4" s="106">
        <v>45689</v>
      </c>
      <c r="Q4" s="106">
        <v>45717</v>
      </c>
      <c r="R4" s="106">
        <v>45748</v>
      </c>
    </row>
    <row r="5" spans="2:18" ht="15" customHeight="1" x14ac:dyDescent="0.25">
      <c r="B5" s="11"/>
      <c r="C5" s="109"/>
      <c r="D5" s="109"/>
      <c r="E5" s="109"/>
      <c r="F5" s="107">
        <v>45292</v>
      </c>
      <c r="G5" s="107">
        <v>45323</v>
      </c>
      <c r="H5" s="107">
        <v>45352</v>
      </c>
      <c r="I5" s="107">
        <v>45383</v>
      </c>
      <c r="J5" s="107">
        <v>45413</v>
      </c>
      <c r="K5" s="107"/>
      <c r="L5" s="107">
        <v>45413</v>
      </c>
      <c r="M5" s="107"/>
      <c r="N5" s="107">
        <v>45413</v>
      </c>
      <c r="O5" s="107"/>
      <c r="P5" s="107"/>
      <c r="Q5" s="107"/>
      <c r="R5" s="107"/>
    </row>
    <row r="6" spans="2:18" ht="15" customHeight="1" x14ac:dyDescent="0.25">
      <c r="B6" s="11"/>
      <c r="C6" s="59"/>
      <c r="D6" s="59"/>
      <c r="E6" s="59"/>
      <c r="F6" s="59"/>
      <c r="G6" s="59"/>
      <c r="H6" s="59"/>
      <c r="I6" s="84"/>
    </row>
    <row r="7" spans="2:18" ht="15" customHeight="1" x14ac:dyDescent="0.25">
      <c r="B7" s="13" t="s">
        <v>46</v>
      </c>
      <c r="C7" s="40">
        <f t="shared" ref="C7:L7" si="0">C8+C12</f>
        <v>5344</v>
      </c>
      <c r="D7" s="40">
        <f t="shared" si="0"/>
        <v>1955.47</v>
      </c>
      <c r="E7" s="40">
        <v>1373.18</v>
      </c>
      <c r="F7" s="86">
        <f t="shared" si="0"/>
        <v>0</v>
      </c>
      <c r="G7" s="86">
        <f t="shared" si="0"/>
        <v>0</v>
      </c>
      <c r="H7" s="40">
        <f t="shared" si="0"/>
        <v>1323.18</v>
      </c>
      <c r="I7" s="86">
        <f t="shared" si="0"/>
        <v>0</v>
      </c>
      <c r="J7" s="86">
        <f t="shared" si="0"/>
        <v>0</v>
      </c>
      <c r="K7" s="40">
        <f t="shared" si="0"/>
        <v>50</v>
      </c>
      <c r="L7" s="86">
        <f t="shared" si="0"/>
        <v>0</v>
      </c>
      <c r="M7" s="86">
        <f t="shared" ref="M7:N7" si="1">M8+M12</f>
        <v>0</v>
      </c>
      <c r="N7" s="86">
        <f t="shared" si="1"/>
        <v>0</v>
      </c>
      <c r="O7" s="86">
        <f t="shared" ref="O7:P7" si="2">O8+O12</f>
        <v>0</v>
      </c>
      <c r="P7" s="86">
        <f t="shared" si="2"/>
        <v>0</v>
      </c>
      <c r="Q7" s="86">
        <f t="shared" ref="Q7:R7" si="3">Q8+Q12</f>
        <v>0</v>
      </c>
      <c r="R7" s="40">
        <f t="shared" si="3"/>
        <v>350</v>
      </c>
    </row>
    <row r="8" spans="2:18" s="94" customFormat="1" ht="15" customHeight="1" x14ac:dyDescent="0.25">
      <c r="B8" s="14" t="s">
        <v>11</v>
      </c>
      <c r="C8" s="39">
        <f t="shared" ref="C8:L8" si="4">C9+C10+C11</f>
        <v>3239</v>
      </c>
      <c r="D8" s="39">
        <f t="shared" si="4"/>
        <v>1105.47</v>
      </c>
      <c r="E8" s="71">
        <v>0</v>
      </c>
      <c r="F8" s="71">
        <f t="shared" si="4"/>
        <v>0</v>
      </c>
      <c r="G8" s="71">
        <f t="shared" si="4"/>
        <v>0</v>
      </c>
      <c r="H8" s="71">
        <f t="shared" si="4"/>
        <v>0</v>
      </c>
      <c r="I8" s="71">
        <f t="shared" si="4"/>
        <v>0</v>
      </c>
      <c r="J8" s="71">
        <f t="shared" si="4"/>
        <v>0</v>
      </c>
      <c r="K8" s="71">
        <f t="shared" si="4"/>
        <v>0</v>
      </c>
      <c r="L8" s="71">
        <f t="shared" si="4"/>
        <v>0</v>
      </c>
      <c r="M8" s="71">
        <f t="shared" ref="M8:N8" si="5">M9+M10+M11</f>
        <v>0</v>
      </c>
      <c r="N8" s="71">
        <f t="shared" si="5"/>
        <v>0</v>
      </c>
      <c r="O8" s="71">
        <f t="shared" ref="O8:P8" si="6">O9+O10+O11</f>
        <v>0</v>
      </c>
      <c r="P8" s="71">
        <f t="shared" si="6"/>
        <v>0</v>
      </c>
      <c r="Q8" s="71">
        <f t="shared" ref="Q8:R8" si="7">Q9+Q10+Q11</f>
        <v>0</v>
      </c>
      <c r="R8" s="71">
        <f t="shared" si="7"/>
        <v>0</v>
      </c>
    </row>
    <row r="9" spans="2:18" ht="15" customHeight="1" x14ac:dyDescent="0.25">
      <c r="B9" s="15" t="s">
        <v>9</v>
      </c>
      <c r="C9" s="38">
        <v>3239</v>
      </c>
      <c r="D9" s="38">
        <v>1105.47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</row>
    <row r="10" spans="2:18" ht="15" customHeight="1" x14ac:dyDescent="0.25">
      <c r="B10" s="15" t="s">
        <v>67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</row>
    <row r="11" spans="2:18" ht="15" customHeight="1" x14ac:dyDescent="0.25">
      <c r="B11" s="15" t="s">
        <v>16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</row>
    <row r="12" spans="2:18" ht="15" customHeight="1" x14ac:dyDescent="0.25">
      <c r="B12" s="14" t="s">
        <v>10</v>
      </c>
      <c r="C12" s="39">
        <f t="shared" ref="C12:L12" si="8">C13+C14+C15+C16+C17+C21+C22</f>
        <v>2105</v>
      </c>
      <c r="D12" s="39">
        <f t="shared" si="8"/>
        <v>850</v>
      </c>
      <c r="E12" s="39">
        <v>1373.18</v>
      </c>
      <c r="F12" s="71">
        <f t="shared" si="8"/>
        <v>0</v>
      </c>
      <c r="G12" s="71">
        <f t="shared" si="8"/>
        <v>0</v>
      </c>
      <c r="H12" s="39">
        <f t="shared" si="8"/>
        <v>1323.18</v>
      </c>
      <c r="I12" s="71">
        <f t="shared" si="8"/>
        <v>0</v>
      </c>
      <c r="J12" s="71">
        <f t="shared" si="8"/>
        <v>0</v>
      </c>
      <c r="K12" s="39">
        <f t="shared" si="8"/>
        <v>50</v>
      </c>
      <c r="L12" s="71">
        <f t="shared" si="8"/>
        <v>0</v>
      </c>
      <c r="M12" s="71">
        <f t="shared" ref="M12:N12" si="9">M13+M14+M15+M16+M17+M21+M22</f>
        <v>0</v>
      </c>
      <c r="N12" s="71">
        <f t="shared" si="9"/>
        <v>0</v>
      </c>
      <c r="O12" s="71">
        <f t="shared" ref="O12:P12" si="10">O13+O14+O15+O16+O17+O21+O22</f>
        <v>0</v>
      </c>
      <c r="P12" s="71">
        <f t="shared" si="10"/>
        <v>0</v>
      </c>
      <c r="Q12" s="71">
        <f t="shared" ref="Q12:R12" si="11">Q13+Q14+Q15+Q16+Q17+Q21+Q22</f>
        <v>0</v>
      </c>
      <c r="R12" s="39">
        <f t="shared" si="11"/>
        <v>350</v>
      </c>
    </row>
    <row r="13" spans="2:18" ht="15" customHeight="1" x14ac:dyDescent="0.25">
      <c r="B13" s="15" t="s">
        <v>126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</row>
    <row r="14" spans="2:18" ht="14.25" customHeight="1" x14ac:dyDescent="0.25">
      <c r="B14" s="15" t="s">
        <v>40</v>
      </c>
      <c r="C14" s="72">
        <v>0</v>
      </c>
      <c r="D14" s="38">
        <v>500</v>
      </c>
      <c r="E14" s="38">
        <v>50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38">
        <v>50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</row>
    <row r="15" spans="2:18" ht="15" customHeight="1" x14ac:dyDescent="0.25">
      <c r="B15" s="15" t="s">
        <v>41</v>
      </c>
      <c r="C15" s="38">
        <v>1700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38">
        <v>350</v>
      </c>
    </row>
    <row r="16" spans="2:18" ht="15" customHeight="1" x14ac:dyDescent="0.25">
      <c r="B16" s="15" t="s">
        <v>42</v>
      </c>
      <c r="C16" s="72">
        <v>0</v>
      </c>
      <c r="D16" s="38">
        <v>350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</row>
    <row r="17" spans="2:18" ht="15" customHeight="1" x14ac:dyDescent="0.25">
      <c r="B17" s="15" t="s">
        <v>96</v>
      </c>
      <c r="C17" s="38">
        <v>105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</row>
    <row r="18" spans="2:18" ht="15" customHeight="1" x14ac:dyDescent="0.25">
      <c r="B18" s="54" t="s">
        <v>13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2:18" ht="15" customHeight="1" x14ac:dyDescent="0.25">
      <c r="B19" s="25" t="s">
        <v>43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</row>
    <row r="20" spans="2:18" ht="15" customHeight="1" x14ac:dyDescent="0.25">
      <c r="B20" s="55" t="s">
        <v>44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</row>
    <row r="21" spans="2:18" ht="15" customHeight="1" x14ac:dyDescent="0.25">
      <c r="B21" s="15" t="s">
        <v>68</v>
      </c>
      <c r="C21" s="38">
        <v>300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</row>
    <row r="22" spans="2:18" ht="15" customHeight="1" x14ac:dyDescent="0.25">
      <c r="B22" s="15" t="s">
        <v>45</v>
      </c>
      <c r="C22" s="72">
        <v>0</v>
      </c>
      <c r="D22" s="72">
        <v>0</v>
      </c>
      <c r="E22" s="38">
        <v>1323.18</v>
      </c>
      <c r="F22" s="72">
        <v>0</v>
      </c>
      <c r="G22" s="72">
        <v>0</v>
      </c>
      <c r="H22" s="38">
        <v>1323.18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</row>
    <row r="23" spans="2:18" ht="15" customHeight="1" x14ac:dyDescent="0.25">
      <c r="B23" s="11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</row>
    <row r="24" spans="2:18" ht="15" customHeight="1" x14ac:dyDescent="0.25">
      <c r="B24" s="13" t="s">
        <v>47</v>
      </c>
      <c r="C24" s="40">
        <f t="shared" ref="C24:G24" si="12">C25+C29</f>
        <v>15712.827182029689</v>
      </c>
      <c r="D24" s="40">
        <v>16215.685981730094</v>
      </c>
      <c r="E24" s="40">
        <v>16301.29038240519</v>
      </c>
      <c r="F24" s="40">
        <f t="shared" si="12"/>
        <v>15746.1744825803</v>
      </c>
      <c r="G24" s="40">
        <f t="shared" si="12"/>
        <v>15710.549482580298</v>
      </c>
      <c r="H24" s="40">
        <f t="shared" ref="H24:L24" si="13">H25+H29</f>
        <v>17023.279481580299</v>
      </c>
      <c r="I24" s="40">
        <f t="shared" si="13"/>
        <v>16887.944282580298</v>
      </c>
      <c r="J24" s="40">
        <f t="shared" si="13"/>
        <v>16814.59954573819</v>
      </c>
      <c r="K24" s="40">
        <f t="shared" si="13"/>
        <v>16669.673073738191</v>
      </c>
      <c r="L24" s="40">
        <f t="shared" si="13"/>
        <v>16652.247382738191</v>
      </c>
      <c r="M24" s="40">
        <f t="shared" ref="M24:R24" si="14">M25+M29</f>
        <v>16306.172382405191</v>
      </c>
      <c r="N24" s="40">
        <f t="shared" si="14"/>
        <v>16301.29038240519</v>
      </c>
      <c r="O24" s="40">
        <f t="shared" si="14"/>
        <v>16064.025763405192</v>
      </c>
      <c r="P24" s="40">
        <f t="shared" si="14"/>
        <v>15990.681026563087</v>
      </c>
      <c r="Q24" s="40">
        <f t="shared" si="14"/>
        <v>15789.087888563085</v>
      </c>
      <c r="R24" s="40">
        <f t="shared" si="14"/>
        <v>16121.7801959477</v>
      </c>
    </row>
    <row r="25" spans="2:18" ht="15" customHeight="1" x14ac:dyDescent="0.25">
      <c r="B25" s="14" t="s">
        <v>11</v>
      </c>
      <c r="C25" s="39">
        <f t="shared" ref="C25:J25" si="15">SUM(C26:C28)</f>
        <v>4765.1217948717949</v>
      </c>
      <c r="D25" s="39">
        <v>5722.9264102564102</v>
      </c>
      <c r="E25" s="39">
        <v>5225.2610256157177</v>
      </c>
      <c r="F25" s="39">
        <f t="shared" si="15"/>
        <v>5645.1687179487189</v>
      </c>
      <c r="G25" s="39">
        <f t="shared" si="15"/>
        <v>5609.543717948718</v>
      </c>
      <c r="H25" s="39">
        <f t="shared" si="15"/>
        <v>5599.0937179487182</v>
      </c>
      <c r="I25" s="39">
        <f t="shared" si="15"/>
        <v>5599.0937179487182</v>
      </c>
      <c r="J25" s="39">
        <f t="shared" si="15"/>
        <v>5588.6437179487175</v>
      </c>
      <c r="K25" s="39">
        <f>SUM(K26:K28)</f>
        <v>5588.6437179487175</v>
      </c>
      <c r="L25" s="39">
        <f>SUM(L26:L28)</f>
        <v>5571.3360259487172</v>
      </c>
      <c r="M25" s="39">
        <f>SUM(M26:M28)</f>
        <v>5225.2610256157177</v>
      </c>
      <c r="N25" s="39">
        <f>SUM(N26:N28)</f>
        <v>5225.2610256157177</v>
      </c>
      <c r="O25" s="39">
        <f>SUM(O26:O28)</f>
        <v>5225.2610256157177</v>
      </c>
      <c r="P25" s="39">
        <f t="shared" ref="P25:Q25" si="16">SUM(P26:P28)</f>
        <v>5214.8110256157179</v>
      </c>
      <c r="Q25" s="39">
        <f t="shared" si="16"/>
        <v>5208.1443586157175</v>
      </c>
      <c r="R25" s="39">
        <f t="shared" ref="R25" si="17">SUM(R26:R28)</f>
        <v>5190.836666000333</v>
      </c>
    </row>
    <row r="26" spans="2:18" ht="15" customHeight="1" x14ac:dyDescent="0.25">
      <c r="B26" s="15" t="s">
        <v>9</v>
      </c>
      <c r="C26" s="38">
        <v>3939</v>
      </c>
      <c r="D26" s="38">
        <v>5002.67</v>
      </c>
      <c r="E26" s="38">
        <v>4610.87</v>
      </c>
      <c r="F26" s="38">
        <v>4942.22</v>
      </c>
      <c r="G26" s="38">
        <v>4942.22</v>
      </c>
      <c r="H26" s="38">
        <v>4931.7700000000004</v>
      </c>
      <c r="I26" s="38">
        <v>4931.7700000000004</v>
      </c>
      <c r="J26" s="38">
        <v>4921.32</v>
      </c>
      <c r="K26" s="38">
        <v>4921.32</v>
      </c>
      <c r="L26" s="38">
        <v>4921.32</v>
      </c>
      <c r="M26" s="38">
        <v>4610.87</v>
      </c>
      <c r="N26" s="38">
        <v>4610.87</v>
      </c>
      <c r="O26" s="38">
        <v>4610.87</v>
      </c>
      <c r="P26" s="96">
        <v>4600.42</v>
      </c>
      <c r="Q26" s="38">
        <v>4593.7533329999997</v>
      </c>
      <c r="R26" s="38">
        <v>4593.7533329999997</v>
      </c>
    </row>
    <row r="27" spans="2:18" ht="15" customHeight="1" x14ac:dyDescent="0.25">
      <c r="B27" s="15" t="s">
        <v>67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</row>
    <row r="28" spans="2:18" ht="15" customHeight="1" x14ac:dyDescent="0.25">
      <c r="B28" s="15" t="s">
        <v>16</v>
      </c>
      <c r="C28" s="38">
        <v>826.12179487179492</v>
      </c>
      <c r="D28" s="38">
        <v>720.25641025641039</v>
      </c>
      <c r="E28" s="38">
        <v>614.39102561571769</v>
      </c>
      <c r="F28" s="38">
        <v>702.94871794871835</v>
      </c>
      <c r="G28" s="38">
        <v>667.32371794871813</v>
      </c>
      <c r="H28" s="38">
        <v>667.32371794871813</v>
      </c>
      <c r="I28" s="38">
        <v>667.32371794871767</v>
      </c>
      <c r="J28" s="38">
        <v>667.32371794871767</v>
      </c>
      <c r="K28" s="38">
        <v>667.32371794871767</v>
      </c>
      <c r="L28" s="38">
        <v>650.0160259487177</v>
      </c>
      <c r="M28" s="38">
        <v>614.39102561571769</v>
      </c>
      <c r="N28" s="38">
        <v>614.39102561571769</v>
      </c>
      <c r="O28" s="38">
        <v>614.39102561571769</v>
      </c>
      <c r="P28" s="38">
        <v>614.39102561571769</v>
      </c>
      <c r="Q28" s="38">
        <v>614.39102561571769</v>
      </c>
      <c r="R28" s="38">
        <v>597.08333300033303</v>
      </c>
    </row>
    <row r="29" spans="2:18" ht="15" customHeight="1" x14ac:dyDescent="0.25">
      <c r="B29" s="14" t="s">
        <v>10</v>
      </c>
      <c r="C29" s="39">
        <f>+C30+C31+C32+C33+C37+C38</f>
        <v>10947.705387157894</v>
      </c>
      <c r="D29" s="39">
        <f t="shared" ref="D29:Q29" si="18">+D30+D31+D32+D33+D37+D38</f>
        <v>10492.759571473684</v>
      </c>
      <c r="E29" s="39">
        <f t="shared" si="18"/>
        <v>11076.029356789473</v>
      </c>
      <c r="F29" s="39">
        <f t="shared" si="18"/>
        <v>10101.00576463158</v>
      </c>
      <c r="G29" s="39">
        <f t="shared" si="18"/>
        <v>10101.00576463158</v>
      </c>
      <c r="H29" s="39">
        <f t="shared" si="18"/>
        <v>11424.18576363158</v>
      </c>
      <c r="I29" s="39">
        <f t="shared" si="18"/>
        <v>11288.850564631579</v>
      </c>
      <c r="J29" s="39">
        <f t="shared" si="18"/>
        <v>11225.955827789474</v>
      </c>
      <c r="K29" s="39">
        <f t="shared" si="18"/>
        <v>11081.029355789475</v>
      </c>
      <c r="L29" s="39">
        <f t="shared" si="18"/>
        <v>11080.911356789475</v>
      </c>
      <c r="M29" s="39">
        <f t="shared" si="18"/>
        <v>11080.911356789475</v>
      </c>
      <c r="N29" s="39">
        <f t="shared" si="18"/>
        <v>11076.029356789473</v>
      </c>
      <c r="O29" s="39">
        <f t="shared" si="18"/>
        <v>10838.764737789474</v>
      </c>
      <c r="P29" s="39">
        <f t="shared" si="18"/>
        <v>10775.870000947369</v>
      </c>
      <c r="Q29" s="39">
        <f t="shared" si="18"/>
        <v>10580.943529947368</v>
      </c>
      <c r="R29" s="39">
        <f t="shared" ref="R29" si="19">+R30+R31+R32+R33+R37+R38</f>
        <v>10930.943529947368</v>
      </c>
    </row>
    <row r="30" spans="2:18" ht="15" customHeight="1" x14ac:dyDescent="0.25">
      <c r="B30" s="15" t="s">
        <v>40</v>
      </c>
      <c r="C30" s="38">
        <v>4627.8109999999997</v>
      </c>
      <c r="D30" s="38">
        <v>5007.5749999999998</v>
      </c>
      <c r="E30" s="38">
        <v>4937.4570000000003</v>
      </c>
      <c r="F30" s="38">
        <v>4947.4570000000003</v>
      </c>
      <c r="G30" s="38">
        <v>4947.4570000000003</v>
      </c>
      <c r="H30" s="38">
        <v>4947.4570000000003</v>
      </c>
      <c r="I30" s="38">
        <v>4887.4570000000003</v>
      </c>
      <c r="J30" s="38">
        <v>4887.4570000000003</v>
      </c>
      <c r="K30" s="38">
        <v>4937.4570000000003</v>
      </c>
      <c r="L30" s="38">
        <v>4937.3389999999999</v>
      </c>
      <c r="M30" s="38">
        <v>4937.3389999999999</v>
      </c>
      <c r="N30" s="38">
        <v>4937.4570000000003</v>
      </c>
      <c r="O30" s="38">
        <v>4877.2209999999995</v>
      </c>
      <c r="P30" s="38">
        <v>4877.2209999999995</v>
      </c>
      <c r="Q30" s="38">
        <v>4877.2209999999995</v>
      </c>
      <c r="R30" s="38">
        <v>4877.2209999999995</v>
      </c>
    </row>
    <row r="31" spans="2:18" ht="15" customHeight="1" x14ac:dyDescent="0.25">
      <c r="B31" s="15" t="s">
        <v>41</v>
      </c>
      <c r="C31" s="38">
        <v>1530</v>
      </c>
      <c r="D31" s="38">
        <v>1190</v>
      </c>
      <c r="E31" s="38">
        <v>850</v>
      </c>
      <c r="F31" s="38">
        <v>1020</v>
      </c>
      <c r="G31" s="38">
        <v>1020</v>
      </c>
      <c r="H31" s="38">
        <v>1020</v>
      </c>
      <c r="I31" s="38">
        <v>1020</v>
      </c>
      <c r="J31" s="38">
        <v>1020</v>
      </c>
      <c r="K31" s="38">
        <v>850</v>
      </c>
      <c r="L31" s="38">
        <v>850</v>
      </c>
      <c r="M31" s="38">
        <v>850</v>
      </c>
      <c r="N31" s="38">
        <v>850</v>
      </c>
      <c r="O31" s="38">
        <v>850</v>
      </c>
      <c r="P31" s="38">
        <v>850</v>
      </c>
      <c r="Q31" s="38">
        <v>680</v>
      </c>
      <c r="R31" s="38">
        <v>1030</v>
      </c>
    </row>
    <row r="32" spans="2:18" ht="15" customHeight="1" x14ac:dyDescent="0.25">
      <c r="B32" s="15" t="s">
        <v>42</v>
      </c>
      <c r="C32" s="38">
        <v>1698.859633</v>
      </c>
      <c r="D32" s="38">
        <v>1597.859633</v>
      </c>
      <c r="E32" s="38">
        <v>1422.859633</v>
      </c>
      <c r="F32" s="38">
        <v>1510.359633</v>
      </c>
      <c r="G32" s="38">
        <v>1510.359633</v>
      </c>
      <c r="H32" s="38">
        <v>1510.359633</v>
      </c>
      <c r="I32" s="38">
        <v>1422.859633</v>
      </c>
      <c r="J32" s="38">
        <v>1422.859633</v>
      </c>
      <c r="K32" s="38">
        <v>1422.859633</v>
      </c>
      <c r="L32" s="38">
        <v>1422.859633</v>
      </c>
      <c r="M32" s="38">
        <v>1422.859633</v>
      </c>
      <c r="N32" s="38">
        <v>1422.859633</v>
      </c>
      <c r="O32" s="38">
        <v>1335.359633</v>
      </c>
      <c r="P32" s="38">
        <v>1335.359633</v>
      </c>
      <c r="Q32" s="38">
        <v>1335.359633</v>
      </c>
      <c r="R32" s="38">
        <v>1335.359633</v>
      </c>
    </row>
    <row r="33" spans="2:18" s="35" customFormat="1" ht="15" customHeight="1" x14ac:dyDescent="0.25">
      <c r="B33" s="15" t="s">
        <v>96</v>
      </c>
      <c r="C33" s="38">
        <v>2699.7847541578944</v>
      </c>
      <c r="D33" s="38">
        <v>2343.5749384736841</v>
      </c>
      <c r="E33" s="38">
        <v>2231.2827237894735</v>
      </c>
      <c r="F33" s="38">
        <v>2288.1891316315791</v>
      </c>
      <c r="G33" s="38">
        <v>2288.1891316315791</v>
      </c>
      <c r="H33" s="38">
        <v>2288.1891306315788</v>
      </c>
      <c r="I33" s="38">
        <v>2300.3539316315791</v>
      </c>
      <c r="J33" s="38">
        <v>2237.4591947894737</v>
      </c>
      <c r="K33" s="38">
        <v>2231.2827227894736</v>
      </c>
      <c r="L33" s="38">
        <v>2231.2827237894735</v>
      </c>
      <c r="M33" s="38">
        <v>2231.2827237894735</v>
      </c>
      <c r="N33" s="38">
        <v>2231.2827237894735</v>
      </c>
      <c r="O33" s="38">
        <v>2141.7541047894733</v>
      </c>
      <c r="P33" s="38">
        <v>2078.8593679473684</v>
      </c>
      <c r="Q33" s="38">
        <v>2072.6828969473686</v>
      </c>
      <c r="R33" s="38">
        <v>2072.6828969473686</v>
      </c>
    </row>
    <row r="34" spans="2:18" ht="15" customHeight="1" x14ac:dyDescent="0.25">
      <c r="B34" s="15" t="s">
        <v>13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</row>
    <row r="35" spans="2:18" ht="15" customHeight="1" x14ac:dyDescent="0.25">
      <c r="B35" s="25" t="s">
        <v>43</v>
      </c>
      <c r="C35" s="38">
        <v>750</v>
      </c>
      <c r="D35" s="38">
        <v>400</v>
      </c>
      <c r="E35" s="38">
        <v>300</v>
      </c>
      <c r="F35" s="38">
        <v>350</v>
      </c>
      <c r="G35" s="38">
        <v>350</v>
      </c>
      <c r="H35" s="38">
        <v>350</v>
      </c>
      <c r="I35" s="38">
        <v>350</v>
      </c>
      <c r="J35" s="38">
        <v>300</v>
      </c>
      <c r="K35" s="38">
        <v>300</v>
      </c>
      <c r="L35" s="38">
        <v>300</v>
      </c>
      <c r="M35" s="38">
        <v>300</v>
      </c>
      <c r="N35" s="38">
        <v>300</v>
      </c>
      <c r="O35" s="38">
        <v>300</v>
      </c>
      <c r="P35" s="38">
        <v>250</v>
      </c>
      <c r="Q35" s="38">
        <v>250</v>
      </c>
      <c r="R35" s="38">
        <v>250</v>
      </c>
    </row>
    <row r="36" spans="2:18" ht="15" customHeight="1" x14ac:dyDescent="0.25">
      <c r="B36" s="25" t="s">
        <v>44</v>
      </c>
      <c r="C36" s="38">
        <v>1612.6794910000001</v>
      </c>
      <c r="D36" s="38">
        <v>1644.612091</v>
      </c>
      <c r="E36" s="38">
        <v>1670.4622919999999</v>
      </c>
      <c r="F36" s="38">
        <v>1658.2974919999999</v>
      </c>
      <c r="G36" s="38">
        <v>1658.2974919999999</v>
      </c>
      <c r="H36" s="38">
        <v>1658.297491</v>
      </c>
      <c r="I36" s="38">
        <v>1670.4622919999999</v>
      </c>
      <c r="J36" s="38">
        <v>1670.4622919999999</v>
      </c>
      <c r="K36" s="38">
        <v>1670.4622910000001</v>
      </c>
      <c r="L36" s="38">
        <v>1670.4622919999999</v>
      </c>
      <c r="M36" s="38">
        <v>1670.4622919999999</v>
      </c>
      <c r="N36" s="38">
        <v>1570.289391</v>
      </c>
      <c r="O36" s="38">
        <v>1580.933673</v>
      </c>
      <c r="P36" s="38">
        <v>1580.933673</v>
      </c>
      <c r="Q36" s="38">
        <v>1580.933673</v>
      </c>
      <c r="R36" s="38">
        <v>1580.933673</v>
      </c>
    </row>
    <row r="37" spans="2:18" ht="15" customHeight="1" x14ac:dyDescent="0.25">
      <c r="B37" s="15" t="s">
        <v>68</v>
      </c>
      <c r="C37" s="38">
        <v>391.25</v>
      </c>
      <c r="D37" s="38">
        <v>353.75</v>
      </c>
      <c r="E37" s="38">
        <v>316.25</v>
      </c>
      <c r="F37" s="38">
        <v>335</v>
      </c>
      <c r="G37" s="38">
        <v>335</v>
      </c>
      <c r="H37" s="38">
        <v>335</v>
      </c>
      <c r="I37" s="38">
        <v>335</v>
      </c>
      <c r="J37" s="38">
        <v>335</v>
      </c>
      <c r="K37" s="38">
        <v>316.25</v>
      </c>
      <c r="L37" s="38">
        <v>316.25</v>
      </c>
      <c r="M37" s="38">
        <v>316.25</v>
      </c>
      <c r="N37" s="38">
        <v>316.25</v>
      </c>
      <c r="O37" s="38">
        <v>316.25</v>
      </c>
      <c r="P37" s="38">
        <v>316.25</v>
      </c>
      <c r="Q37" s="38">
        <v>297.5</v>
      </c>
      <c r="R37" s="38">
        <v>297.5</v>
      </c>
    </row>
    <row r="38" spans="2:18" ht="15" customHeight="1" x14ac:dyDescent="0.25">
      <c r="B38" s="22" t="s">
        <v>45</v>
      </c>
      <c r="C38" s="73">
        <v>0</v>
      </c>
      <c r="D38" s="73">
        <v>0</v>
      </c>
      <c r="E38" s="41">
        <v>1318.18</v>
      </c>
      <c r="F38" s="73">
        <v>0</v>
      </c>
      <c r="G38" s="73">
        <v>0</v>
      </c>
      <c r="H38" s="41">
        <v>1323.18</v>
      </c>
      <c r="I38" s="41">
        <v>1323.18</v>
      </c>
      <c r="J38" s="41">
        <v>1323.18</v>
      </c>
      <c r="K38" s="41">
        <v>1323.18</v>
      </c>
      <c r="L38" s="41">
        <v>1323.18</v>
      </c>
      <c r="M38" s="41">
        <v>1323.18</v>
      </c>
      <c r="N38" s="41">
        <v>1318.18</v>
      </c>
      <c r="O38" s="41">
        <v>1318.18</v>
      </c>
      <c r="P38" s="41">
        <v>1318.18</v>
      </c>
      <c r="Q38" s="41">
        <v>1318.18</v>
      </c>
      <c r="R38" s="41">
        <v>1318.18</v>
      </c>
    </row>
    <row r="39" spans="2:18" ht="15" customHeight="1" x14ac:dyDescent="0.25">
      <c r="B39" s="17" t="s">
        <v>124</v>
      </c>
      <c r="C39" s="11"/>
      <c r="D39" s="11"/>
      <c r="E39" s="11"/>
    </row>
    <row r="40" spans="2:18" ht="15" customHeight="1" x14ac:dyDescent="0.25">
      <c r="B40" s="17" t="s">
        <v>71</v>
      </c>
      <c r="C40" s="11"/>
      <c r="D40" s="11"/>
      <c r="E40" s="11"/>
    </row>
    <row r="41" spans="2:18" ht="15" customHeight="1" x14ac:dyDescent="0.25">
      <c r="O41" s="39"/>
      <c r="P41" s="39"/>
      <c r="Q41" s="39"/>
      <c r="R41" s="39"/>
    </row>
    <row r="43" spans="2:18" ht="15" customHeight="1" x14ac:dyDescent="0.25">
      <c r="O43" s="42"/>
      <c r="P43" s="42"/>
      <c r="Q43" s="42"/>
      <c r="R43" s="42"/>
    </row>
  </sheetData>
  <sheetProtection algorithmName="SHA-512" hashValue="ZOiN2OPATkiv/SfVbxDs0R8jWndmmBRiKSC0/HdE7w6gv4BinoLqCpZG39XcHAUbs7q3jBq+P+aNyQlQN/XApQ==" saltValue="paGCh1xyKExkp74MCVAiEw==" spinCount="100000" sheet="1" objects="1" scenarios="1"/>
  <mergeCells count="16">
    <mergeCell ref="R4:R5"/>
    <mergeCell ref="C4:C5"/>
    <mergeCell ref="E4:E5"/>
    <mergeCell ref="D4:D5"/>
    <mergeCell ref="P4:P5"/>
    <mergeCell ref="I4:I5"/>
    <mergeCell ref="H4:H5"/>
    <mergeCell ref="F4:F5"/>
    <mergeCell ref="G4:G5"/>
    <mergeCell ref="O4:O5"/>
    <mergeCell ref="K4:K5"/>
    <mergeCell ref="L4:L5"/>
    <mergeCell ref="M4:M5"/>
    <mergeCell ref="N4:N5"/>
    <mergeCell ref="J4:J5"/>
    <mergeCell ref="Q4:Q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R43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31" sqref="A31:XFD31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78</v>
      </c>
    </row>
    <row r="4" spans="2:18" ht="15" customHeight="1" x14ac:dyDescent="0.25">
      <c r="B4" s="11"/>
      <c r="C4" s="108">
        <v>2022</v>
      </c>
      <c r="D4" s="108">
        <v>2023</v>
      </c>
      <c r="E4" s="108">
        <v>2024</v>
      </c>
      <c r="F4" s="106">
        <v>45383</v>
      </c>
      <c r="G4" s="106">
        <v>45413</v>
      </c>
      <c r="H4" s="106">
        <v>45444</v>
      </c>
      <c r="I4" s="106">
        <v>45474</v>
      </c>
      <c r="J4" s="106">
        <v>45505</v>
      </c>
      <c r="K4" s="106">
        <v>45536</v>
      </c>
      <c r="L4" s="106">
        <v>45566</v>
      </c>
      <c r="M4" s="106">
        <v>45597</v>
      </c>
      <c r="N4" s="106">
        <v>45627</v>
      </c>
      <c r="O4" s="106">
        <v>45658</v>
      </c>
      <c r="P4" s="106">
        <v>45689</v>
      </c>
      <c r="Q4" s="106">
        <v>45717</v>
      </c>
      <c r="R4" s="106">
        <v>45748</v>
      </c>
    </row>
    <row r="5" spans="2:18" ht="15" customHeight="1" x14ac:dyDescent="0.25">
      <c r="B5" s="11"/>
      <c r="C5" s="109"/>
      <c r="D5" s="109"/>
      <c r="E5" s="109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</row>
    <row r="6" spans="2:18" ht="15" customHeight="1" x14ac:dyDescent="0.25">
      <c r="B6" s="11"/>
      <c r="C6" s="91"/>
      <c r="D6" s="91"/>
      <c r="E6" s="91"/>
    </row>
    <row r="7" spans="2:18" ht="15" customHeight="1" x14ac:dyDescent="0.25">
      <c r="B7" s="13" t="s">
        <v>83</v>
      </c>
      <c r="C7" s="40">
        <f>C8+C9</f>
        <v>1750.726017</v>
      </c>
      <c r="D7" s="40">
        <f>D8+D9</f>
        <v>3208.0561660000003</v>
      </c>
      <c r="E7" s="40">
        <v>2603.6194969999997</v>
      </c>
      <c r="F7" s="40">
        <f t="shared" ref="F7:J7" si="0">F8+F9</f>
        <v>205.24418600000001</v>
      </c>
      <c r="G7" s="40">
        <f t="shared" si="0"/>
        <v>200</v>
      </c>
      <c r="H7" s="40">
        <f t="shared" si="0"/>
        <v>1446.6953109999999</v>
      </c>
      <c r="I7" s="40">
        <f t="shared" si="0"/>
        <v>751.68</v>
      </c>
      <c r="J7" s="40">
        <f t="shared" si="0"/>
        <v>0</v>
      </c>
      <c r="K7" s="40">
        <f>K8+K9</f>
        <v>0</v>
      </c>
      <c r="L7" s="40">
        <f>L8+L9</f>
        <v>0</v>
      </c>
      <c r="M7" s="40">
        <f>M8+M9</f>
        <v>0</v>
      </c>
      <c r="N7" s="40">
        <f>N8+N9</f>
        <v>0</v>
      </c>
      <c r="O7" s="40">
        <f>O8+O9</f>
        <v>0</v>
      </c>
      <c r="P7" s="40">
        <f t="shared" ref="P7:Q7" si="1">P8+P9</f>
        <v>0</v>
      </c>
      <c r="Q7" s="40">
        <f t="shared" si="1"/>
        <v>0</v>
      </c>
      <c r="R7" s="40">
        <f t="shared" ref="R7" si="2">R8+R9</f>
        <v>828.157464</v>
      </c>
    </row>
    <row r="8" spans="2:18" ht="16.5" customHeight="1" x14ac:dyDescent="0.25">
      <c r="B8" s="16" t="s">
        <v>11</v>
      </c>
      <c r="C8" s="38">
        <v>1196.497595</v>
      </c>
      <c r="D8" s="38">
        <v>1962.204166</v>
      </c>
      <c r="E8" s="38">
        <v>2198.3753109999998</v>
      </c>
      <c r="F8" s="38">
        <v>0</v>
      </c>
      <c r="G8" s="38">
        <v>0</v>
      </c>
      <c r="H8" s="38">
        <v>1446.6953109999999</v>
      </c>
      <c r="I8" s="38">
        <v>751.68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</row>
    <row r="9" spans="2:18" ht="15" customHeight="1" x14ac:dyDescent="0.25">
      <c r="B9" s="16" t="s">
        <v>10</v>
      </c>
      <c r="C9" s="38">
        <v>554.22842200000002</v>
      </c>
      <c r="D9" s="38">
        <v>1245.8520000000001</v>
      </c>
      <c r="E9" s="38">
        <v>405.24418600000001</v>
      </c>
      <c r="F9" s="38">
        <v>205.24418600000001</v>
      </c>
      <c r="G9" s="38">
        <v>200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f>(757026400+71131064)/1000000</f>
        <v>828.157464</v>
      </c>
    </row>
    <row r="10" spans="2:18" ht="15" customHeight="1" x14ac:dyDescent="0.25">
      <c r="B10" s="11"/>
      <c r="C10" s="38"/>
      <c r="D10" s="38"/>
      <c r="E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2:18" ht="15" customHeight="1" x14ac:dyDescent="0.25">
      <c r="B11" s="13" t="s">
        <v>84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</row>
    <row r="12" spans="2:18" ht="15" customHeight="1" x14ac:dyDescent="0.25">
      <c r="B12" s="11"/>
      <c r="C12" s="38"/>
      <c r="D12" s="38"/>
      <c r="E12" s="38"/>
    </row>
    <row r="13" spans="2:18" ht="15" customHeight="1" x14ac:dyDescent="0.25">
      <c r="B13" s="13" t="s">
        <v>49</v>
      </c>
      <c r="C13" s="40">
        <f>C14+C15+C16+C17</f>
        <v>3510.5311699999997</v>
      </c>
      <c r="D13" s="40">
        <v>3804.6260719999996</v>
      </c>
      <c r="E13" s="40">
        <v>3864.7107999999998</v>
      </c>
      <c r="F13" s="40">
        <f t="shared" ref="F13:K13" si="3">F14+F15+F16+F17</f>
        <v>336.19379800000002</v>
      </c>
      <c r="G13" s="40">
        <f t="shared" si="3"/>
        <v>293.979848</v>
      </c>
      <c r="H13" s="40">
        <f t="shared" si="3"/>
        <v>373.00924799999996</v>
      </c>
      <c r="I13" s="40">
        <f t="shared" si="3"/>
        <v>295.65892100000002</v>
      </c>
      <c r="J13" s="40">
        <f t="shared" si="3"/>
        <v>238.72215999999997</v>
      </c>
      <c r="K13" s="40">
        <f t="shared" si="3"/>
        <v>310.84283599999992</v>
      </c>
      <c r="L13" s="40">
        <f t="shared" ref="L13:Q13" si="4">L14+L15+L16+L17</f>
        <v>342.17810100000003</v>
      </c>
      <c r="M13" s="40">
        <f t="shared" si="4"/>
        <v>299.56131600000003</v>
      </c>
      <c r="N13" s="40">
        <f t="shared" si="4"/>
        <v>526.61602200000004</v>
      </c>
      <c r="O13" s="40">
        <f t="shared" si="4"/>
        <v>304.36823300000003</v>
      </c>
      <c r="P13" s="40">
        <f t="shared" si="4"/>
        <v>230.70513887499999</v>
      </c>
      <c r="Q13" s="40">
        <f t="shared" si="4"/>
        <v>331.50698862500008</v>
      </c>
      <c r="R13" s="40">
        <f t="shared" ref="R13" si="5">R14+R15+R16+R17</f>
        <v>339.05879278846157</v>
      </c>
    </row>
    <row r="14" spans="2:18" ht="15" customHeight="1" x14ac:dyDescent="0.25">
      <c r="B14" s="16" t="s">
        <v>50</v>
      </c>
      <c r="C14" s="38">
        <v>3040.0447600000002</v>
      </c>
      <c r="D14" s="38">
        <v>3179.6069739999998</v>
      </c>
      <c r="E14" s="38">
        <v>3142.8715269999998</v>
      </c>
      <c r="F14" s="38">
        <v>326.07841300000001</v>
      </c>
      <c r="G14" s="38">
        <v>271.23359799999997</v>
      </c>
      <c r="H14" s="38">
        <v>225.71728200000001</v>
      </c>
      <c r="I14" s="38">
        <v>273.65954900000003</v>
      </c>
      <c r="J14" s="38">
        <v>206.70079699999999</v>
      </c>
      <c r="K14" s="38">
        <v>260.43667599999998</v>
      </c>
      <c r="L14" s="38">
        <v>332.538678</v>
      </c>
      <c r="M14" s="38">
        <v>270.146615</v>
      </c>
      <c r="N14" s="38">
        <v>244.51786799999999</v>
      </c>
      <c r="O14" s="38">
        <v>286.28475200000003</v>
      </c>
      <c r="P14" s="38">
        <v>199.95079687500001</v>
      </c>
      <c r="Q14" s="38">
        <v>284.51167562500001</v>
      </c>
      <c r="R14" s="38">
        <v>329.89533125000003</v>
      </c>
    </row>
    <row r="15" spans="2:18" ht="15" customHeight="1" x14ac:dyDescent="0.25">
      <c r="B15" s="16" t="s">
        <v>51</v>
      </c>
      <c r="C15" s="38">
        <v>50.824373999999999</v>
      </c>
      <c r="D15" s="38">
        <v>65.376479000000003</v>
      </c>
      <c r="E15" s="38">
        <v>73.083905000000001</v>
      </c>
      <c r="F15" s="38">
        <v>2.5</v>
      </c>
      <c r="G15" s="38">
        <v>9.66</v>
      </c>
      <c r="H15" s="38">
        <v>4.2428569999999999</v>
      </c>
      <c r="I15" s="38">
        <v>7.515625</v>
      </c>
      <c r="J15" s="38">
        <v>0</v>
      </c>
      <c r="K15" s="38">
        <v>12.77835</v>
      </c>
      <c r="L15" s="38">
        <v>2.5</v>
      </c>
      <c r="M15" s="38">
        <v>8.0500000000000007</v>
      </c>
      <c r="N15" s="38">
        <v>4.2714290000000004</v>
      </c>
      <c r="O15" s="38">
        <v>6.9974999999999996</v>
      </c>
      <c r="P15" s="38">
        <v>0</v>
      </c>
      <c r="Q15" s="38">
        <v>11.649806</v>
      </c>
      <c r="R15" s="38">
        <v>2.5</v>
      </c>
    </row>
    <row r="16" spans="2:18" ht="15" customHeight="1" x14ac:dyDescent="0.25">
      <c r="B16" s="97" t="s">
        <v>11</v>
      </c>
      <c r="C16" s="38">
        <v>92.425347000000002</v>
      </c>
      <c r="D16" s="38">
        <v>184.36927700000001</v>
      </c>
      <c r="E16" s="38">
        <v>211.45411799999999</v>
      </c>
      <c r="F16" s="38">
        <v>7.6153849999999998</v>
      </c>
      <c r="G16" s="38">
        <v>13.08625</v>
      </c>
      <c r="H16" s="38">
        <v>22.510168</v>
      </c>
      <c r="I16" s="38">
        <v>0</v>
      </c>
      <c r="J16" s="38">
        <v>7.0443889999999998</v>
      </c>
      <c r="K16" s="38">
        <v>14.232222</v>
      </c>
      <c r="L16" s="38">
        <v>7.1394229999999999</v>
      </c>
      <c r="M16" s="38">
        <v>21.364701</v>
      </c>
      <c r="N16" s="38">
        <v>95.129469</v>
      </c>
      <c r="O16" s="38">
        <v>0</v>
      </c>
      <c r="P16" s="38">
        <v>7.3174999999999999</v>
      </c>
      <c r="Q16" s="38">
        <v>14.238889</v>
      </c>
      <c r="R16" s="38">
        <v>6.663461538461541</v>
      </c>
    </row>
    <row r="17" spans="2:18" ht="15" customHeight="1" x14ac:dyDescent="0.25">
      <c r="B17" s="16" t="s">
        <v>10</v>
      </c>
      <c r="C17" s="38">
        <v>327.23668900000001</v>
      </c>
      <c r="D17" s="38">
        <v>375.27334200000001</v>
      </c>
      <c r="E17" s="38">
        <v>437.30124999999998</v>
      </c>
      <c r="F17" s="38">
        <v>0</v>
      </c>
      <c r="G17" s="38">
        <v>0</v>
      </c>
      <c r="H17" s="38">
        <v>120.53894099999999</v>
      </c>
      <c r="I17" s="38">
        <v>14.483746999999999</v>
      </c>
      <c r="J17" s="38">
        <v>24.976973999999998</v>
      </c>
      <c r="K17" s="38">
        <v>23.395588</v>
      </c>
      <c r="L17" s="38">
        <v>0</v>
      </c>
      <c r="M17" s="38">
        <v>0</v>
      </c>
      <c r="N17" s="38">
        <v>182.69725600000001</v>
      </c>
      <c r="O17" s="38">
        <v>11.085981</v>
      </c>
      <c r="P17" s="38">
        <v>23.436841999999999</v>
      </c>
      <c r="Q17" s="38">
        <v>21.106618000000001</v>
      </c>
      <c r="R17" s="38">
        <v>0</v>
      </c>
    </row>
    <row r="18" spans="2:18" ht="15" customHeight="1" x14ac:dyDescent="0.25">
      <c r="B18" s="11"/>
      <c r="C18" s="38"/>
      <c r="D18" s="38"/>
      <c r="E18" s="38"/>
    </row>
    <row r="19" spans="2:18" ht="15" customHeight="1" x14ac:dyDescent="0.25">
      <c r="B19" s="13" t="s">
        <v>85</v>
      </c>
      <c r="C19" s="40">
        <f t="shared" ref="C19:P19" si="6">C20+C21+C22+C23</f>
        <v>799.61345900000003</v>
      </c>
      <c r="D19" s="40">
        <v>831.54605900000001</v>
      </c>
      <c r="E19" s="40">
        <v>833.25335800000005</v>
      </c>
      <c r="F19" s="40">
        <f t="shared" si="6"/>
        <v>845.23145899999997</v>
      </c>
      <c r="G19" s="40">
        <f t="shared" si="6"/>
        <v>845.23145899999997</v>
      </c>
      <c r="H19" s="40">
        <f t="shared" si="6"/>
        <v>845.23145899999997</v>
      </c>
      <c r="I19" s="40">
        <f t="shared" si="6"/>
        <v>857.39625899999999</v>
      </c>
      <c r="J19" s="40">
        <f t="shared" si="6"/>
        <v>857.39625899999999</v>
      </c>
      <c r="K19" s="40">
        <f t="shared" si="6"/>
        <v>857.39625799999999</v>
      </c>
      <c r="L19" s="40">
        <f t="shared" si="6"/>
        <v>857.39625899999999</v>
      </c>
      <c r="M19" s="40">
        <f t="shared" si="6"/>
        <v>857.39625999999998</v>
      </c>
      <c r="N19" s="40">
        <f t="shared" si="6"/>
        <v>833.25335800000005</v>
      </c>
      <c r="O19" s="40">
        <f t="shared" si="6"/>
        <v>843.89763800000003</v>
      </c>
      <c r="P19" s="40">
        <f t="shared" si="6"/>
        <v>843.89763800000003</v>
      </c>
      <c r="Q19" s="40">
        <f t="shared" ref="Q19:R19" si="7">Q20+Q21+Q22+Q23</f>
        <v>843.89763800000003</v>
      </c>
      <c r="R19" s="40">
        <f t="shared" si="7"/>
        <v>843.89763800000003</v>
      </c>
    </row>
    <row r="20" spans="2:18" ht="15" customHeight="1" x14ac:dyDescent="0.25">
      <c r="B20" s="16" t="s">
        <v>50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</row>
    <row r="21" spans="2:18" ht="15" customHeight="1" x14ac:dyDescent="0.25">
      <c r="B21" s="16" t="s">
        <v>51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</row>
    <row r="22" spans="2:18" ht="15" customHeight="1" x14ac:dyDescent="0.25">
      <c r="B22" s="16" t="s">
        <v>11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</row>
    <row r="23" spans="2:18" ht="15" customHeight="1" x14ac:dyDescent="0.25">
      <c r="B23" s="16" t="s">
        <v>10</v>
      </c>
      <c r="C23" s="38">
        <v>799.61345900000003</v>
      </c>
      <c r="D23" s="38">
        <v>831.54605900000001</v>
      </c>
      <c r="E23" s="38">
        <v>833.25335800000005</v>
      </c>
      <c r="F23" s="38">
        <v>845.23145899999997</v>
      </c>
      <c r="G23" s="38">
        <v>845.23145899999997</v>
      </c>
      <c r="H23" s="38">
        <v>845.23145899999997</v>
      </c>
      <c r="I23" s="38">
        <v>857.39625899999999</v>
      </c>
      <c r="J23" s="38">
        <v>857.39625899999999</v>
      </c>
      <c r="K23" s="38">
        <v>857.39625799999999</v>
      </c>
      <c r="L23" s="38">
        <v>857.39625899999999</v>
      </c>
      <c r="M23" s="38">
        <v>857.39625999999998</v>
      </c>
      <c r="N23" s="38">
        <v>833.25335800000005</v>
      </c>
      <c r="O23" s="38">
        <v>843.89763800000003</v>
      </c>
      <c r="P23" s="38">
        <v>843.89763800000003</v>
      </c>
      <c r="Q23" s="38">
        <v>843.89763800000003</v>
      </c>
      <c r="R23" s="38">
        <v>843.89763800000003</v>
      </c>
    </row>
    <row r="24" spans="2:18" ht="15" customHeight="1" x14ac:dyDescent="0.25">
      <c r="B24" s="11"/>
      <c r="C24" s="38"/>
      <c r="D24" s="38"/>
      <c r="E24" s="38"/>
    </row>
    <row r="25" spans="2:18" ht="15" customHeight="1" x14ac:dyDescent="0.25">
      <c r="B25" s="13" t="s">
        <v>52</v>
      </c>
      <c r="C25" s="40">
        <f>C26+C27+C28+C29</f>
        <v>13666.191446000001</v>
      </c>
      <c r="D25" s="40">
        <f>D26+D27+D28+D29</f>
        <v>16329.667087999998</v>
      </c>
      <c r="E25" s="40">
        <v>15988.509039</v>
      </c>
      <c r="F25" s="40">
        <f t="shared" ref="F25:P25" si="8">F26+F27+F28+F29</f>
        <v>1721.8076920000001</v>
      </c>
      <c r="G25" s="40">
        <f t="shared" si="8"/>
        <v>1509.73</v>
      </c>
      <c r="H25" s="40">
        <f t="shared" si="8"/>
        <v>1155.2142859999999</v>
      </c>
      <c r="I25" s="40">
        <f t="shared" si="8"/>
        <v>1363.7179999999998</v>
      </c>
      <c r="J25" s="40">
        <f t="shared" si="8"/>
        <v>1323.3447370000001</v>
      </c>
      <c r="K25" s="40">
        <f t="shared" si="8"/>
        <v>1249.782138</v>
      </c>
      <c r="L25" s="40">
        <f t="shared" si="8"/>
        <v>1570.4976920000001</v>
      </c>
      <c r="M25" s="40">
        <f t="shared" si="8"/>
        <v>2039.4750000000001</v>
      </c>
      <c r="N25" s="40">
        <f t="shared" si="8"/>
        <v>811.41428600000006</v>
      </c>
      <c r="O25" s="40">
        <f t="shared" si="8"/>
        <v>2457.0679999999998</v>
      </c>
      <c r="P25" s="40">
        <f t="shared" si="8"/>
        <v>1268.3447370000001</v>
      </c>
      <c r="Q25" s="40">
        <f t="shared" ref="Q25:R25" si="9">Q26+Q27+Q28+Q29</f>
        <v>2132.3488050000001</v>
      </c>
      <c r="R25" s="40">
        <f t="shared" si="9"/>
        <v>2124.6626923076924</v>
      </c>
    </row>
    <row r="26" spans="2:18" ht="14.25" customHeight="1" x14ac:dyDescent="0.25">
      <c r="B26" s="16" t="s">
        <v>50</v>
      </c>
      <c r="C26" s="38">
        <v>12594.93</v>
      </c>
      <c r="D26" s="38">
        <v>14467.72</v>
      </c>
      <c r="E26" s="38">
        <v>14346.992</v>
      </c>
      <c r="F26" s="38">
        <v>1704.5</v>
      </c>
      <c r="G26" s="38">
        <v>1371.655</v>
      </c>
      <c r="H26" s="38">
        <v>1149.5</v>
      </c>
      <c r="I26" s="38">
        <v>1198.3499999999999</v>
      </c>
      <c r="J26" s="38">
        <v>1250</v>
      </c>
      <c r="K26" s="38">
        <v>998</v>
      </c>
      <c r="L26" s="38">
        <v>1553.19</v>
      </c>
      <c r="M26" s="38">
        <v>1601.4</v>
      </c>
      <c r="N26" s="38">
        <v>800.7</v>
      </c>
      <c r="O26" s="38">
        <v>2291.6999999999998</v>
      </c>
      <c r="P26" s="38">
        <v>1195</v>
      </c>
      <c r="Q26" s="38">
        <v>1873.9</v>
      </c>
      <c r="R26" s="38">
        <v>2107.355</v>
      </c>
    </row>
    <row r="27" spans="2:18" ht="15" customHeight="1" x14ac:dyDescent="0.25">
      <c r="B27" s="16" t="s">
        <v>51</v>
      </c>
      <c r="C27" s="38">
        <v>219.83333400000001</v>
      </c>
      <c r="D27" s="38">
        <v>292.40328799999997</v>
      </c>
      <c r="E27" s="38">
        <v>327.97323899999998</v>
      </c>
      <c r="F27" s="38">
        <v>0</v>
      </c>
      <c r="G27" s="38">
        <v>92</v>
      </c>
      <c r="H27" s="38">
        <v>5.7142860000000004</v>
      </c>
      <c r="I27" s="38">
        <v>17.75</v>
      </c>
      <c r="J27" s="38">
        <v>0</v>
      </c>
      <c r="K27" s="38">
        <v>56.855666999999997</v>
      </c>
      <c r="L27" s="38">
        <v>0</v>
      </c>
      <c r="M27" s="38">
        <v>92</v>
      </c>
      <c r="N27" s="38">
        <v>5.7142860000000004</v>
      </c>
      <c r="O27" s="38">
        <v>17.75</v>
      </c>
      <c r="P27" s="38">
        <v>0</v>
      </c>
      <c r="Q27" s="38">
        <v>56.855666999999997</v>
      </c>
      <c r="R27" s="38">
        <v>0</v>
      </c>
    </row>
    <row r="28" spans="2:18" ht="15" customHeight="1" x14ac:dyDescent="0.25">
      <c r="B28" s="16" t="s">
        <v>11</v>
      </c>
      <c r="C28" s="38">
        <v>405.865385</v>
      </c>
      <c r="D28" s="38">
        <v>147.66538499999999</v>
      </c>
      <c r="E28" s="38">
        <v>497.66538400000002</v>
      </c>
      <c r="F28" s="38">
        <v>17.307691999999999</v>
      </c>
      <c r="G28" s="38">
        <v>46.075000000000003</v>
      </c>
      <c r="H28" s="38">
        <v>0</v>
      </c>
      <c r="I28" s="38">
        <v>0</v>
      </c>
      <c r="J28" s="38">
        <v>10.45</v>
      </c>
      <c r="K28" s="38">
        <v>0</v>
      </c>
      <c r="L28" s="38">
        <v>17.307691999999999</v>
      </c>
      <c r="M28" s="38">
        <v>346.07499999999999</v>
      </c>
      <c r="N28" s="38">
        <v>0</v>
      </c>
      <c r="O28" s="38">
        <v>0</v>
      </c>
      <c r="P28" s="38">
        <v>10.45</v>
      </c>
      <c r="Q28" s="38">
        <v>6.6666670000000003</v>
      </c>
      <c r="R28" s="38">
        <v>17.307692307692307</v>
      </c>
    </row>
    <row r="29" spans="2:18" ht="15" customHeight="1" x14ac:dyDescent="0.25">
      <c r="B29" s="16" t="s">
        <v>10</v>
      </c>
      <c r="C29" s="38">
        <v>445.562727</v>
      </c>
      <c r="D29" s="38">
        <v>1421.8784149999999</v>
      </c>
      <c r="E29" s="38">
        <v>815.8784159999999</v>
      </c>
      <c r="F29" s="38">
        <v>0</v>
      </c>
      <c r="G29" s="38">
        <v>0</v>
      </c>
      <c r="H29" s="38">
        <v>0</v>
      </c>
      <c r="I29" s="38">
        <v>147.61799999999999</v>
      </c>
      <c r="J29" s="38">
        <v>62.894736999999999</v>
      </c>
      <c r="K29" s="38">
        <v>194.92647099999999</v>
      </c>
      <c r="L29" s="38">
        <v>0</v>
      </c>
      <c r="M29" s="38">
        <v>0</v>
      </c>
      <c r="N29" s="38">
        <v>5</v>
      </c>
      <c r="O29" s="38">
        <v>147.61799999999999</v>
      </c>
      <c r="P29" s="38">
        <v>62.894736999999999</v>
      </c>
      <c r="Q29" s="38">
        <v>194.92647099999999</v>
      </c>
      <c r="R29" s="38">
        <v>0</v>
      </c>
    </row>
    <row r="30" spans="2:18" ht="15" customHeight="1" x14ac:dyDescent="0.25">
      <c r="B30" s="11"/>
      <c r="C30" s="38"/>
      <c r="D30" s="38"/>
      <c r="E30" s="38"/>
    </row>
    <row r="31" spans="2:18" ht="15" customHeight="1" x14ac:dyDescent="0.25">
      <c r="B31" s="13" t="s">
        <v>86</v>
      </c>
      <c r="C31" s="40">
        <f t="shared" ref="C31:H31" si="10">C32+C33+C34+C35</f>
        <v>1224.5956659999999</v>
      </c>
      <c r="D31" s="40">
        <f>D32+D33+D34+D35</f>
        <v>1376.6556660000001</v>
      </c>
      <c r="E31" s="40">
        <v>1452.6856660000001</v>
      </c>
      <c r="F31" s="40">
        <f t="shared" si="10"/>
        <v>1452.6856660000001</v>
      </c>
      <c r="G31" s="40">
        <f t="shared" si="10"/>
        <v>1452.6856660000001</v>
      </c>
      <c r="H31" s="40">
        <f t="shared" si="10"/>
        <v>1452.6856660000001</v>
      </c>
      <c r="I31" s="40">
        <f t="shared" ref="I31:P31" si="11">I32+I33+I34+I35</f>
        <v>1528.7156660000001</v>
      </c>
      <c r="J31" s="40">
        <f t="shared" si="11"/>
        <v>1528.7156660000001</v>
      </c>
      <c r="K31" s="40">
        <f t="shared" si="11"/>
        <v>1528.7156660000001</v>
      </c>
      <c r="L31" s="40">
        <f t="shared" si="11"/>
        <v>1528.7156660000001</v>
      </c>
      <c r="M31" s="40">
        <f t="shared" si="11"/>
        <v>1528.7156660000001</v>
      </c>
      <c r="N31" s="40">
        <f t="shared" si="11"/>
        <v>1452.6856660000001</v>
      </c>
      <c r="O31" s="40">
        <f t="shared" si="11"/>
        <v>1501.149666</v>
      </c>
      <c r="P31" s="40">
        <f t="shared" si="11"/>
        <v>1501.149666</v>
      </c>
      <c r="Q31" s="40">
        <f t="shared" ref="Q31:R31" si="12">Q32+Q33+Q34+Q35</f>
        <v>1501.149666</v>
      </c>
      <c r="R31" s="40">
        <f t="shared" si="12"/>
        <v>1501.149666</v>
      </c>
    </row>
    <row r="32" spans="2:18" ht="15" customHeight="1" x14ac:dyDescent="0.25">
      <c r="B32" s="16" t="s">
        <v>50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/>
      <c r="P32" s="38">
        <v>0</v>
      </c>
      <c r="Q32" s="38">
        <v>0</v>
      </c>
      <c r="R32" s="38">
        <v>0</v>
      </c>
    </row>
    <row r="33" spans="2:18" ht="15" customHeight="1" x14ac:dyDescent="0.25">
      <c r="B33" s="16" t="s">
        <v>51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/>
      <c r="P33" s="38">
        <v>0</v>
      </c>
      <c r="Q33" s="38">
        <v>0</v>
      </c>
      <c r="R33" s="38">
        <v>0</v>
      </c>
    </row>
    <row r="34" spans="2:18" ht="15" customHeight="1" x14ac:dyDescent="0.25">
      <c r="B34" s="16" t="s">
        <v>11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/>
      <c r="P34" s="38">
        <v>0</v>
      </c>
      <c r="Q34" s="38">
        <v>0</v>
      </c>
      <c r="R34" s="38">
        <v>0</v>
      </c>
    </row>
    <row r="35" spans="2:18" ht="15" customHeight="1" x14ac:dyDescent="0.25">
      <c r="B35" s="21" t="s">
        <v>10</v>
      </c>
      <c r="C35" s="41">
        <v>1224.5956659999999</v>
      </c>
      <c r="D35" s="41">
        <v>1376.6556660000001</v>
      </c>
      <c r="E35" s="41">
        <v>1452.6856660000001</v>
      </c>
      <c r="F35" s="41">
        <v>1452.6856660000001</v>
      </c>
      <c r="G35" s="41">
        <v>1452.6856660000001</v>
      </c>
      <c r="H35" s="41">
        <v>1452.6856660000001</v>
      </c>
      <c r="I35" s="41">
        <v>1528.7156660000001</v>
      </c>
      <c r="J35" s="41">
        <v>1528.7156660000001</v>
      </c>
      <c r="K35" s="41">
        <v>1528.7156660000001</v>
      </c>
      <c r="L35" s="41">
        <v>1528.7156660000001</v>
      </c>
      <c r="M35" s="41">
        <v>1528.7156660000001</v>
      </c>
      <c r="N35" s="41">
        <v>1452.6856660000001</v>
      </c>
      <c r="O35" s="41">
        <v>1501.149666</v>
      </c>
      <c r="P35" s="41">
        <v>1501.149666</v>
      </c>
      <c r="Q35" s="41">
        <v>1501.149666</v>
      </c>
      <c r="R35" s="41">
        <v>1501.149666</v>
      </c>
    </row>
    <row r="36" spans="2:18" ht="15" customHeight="1" x14ac:dyDescent="0.25">
      <c r="B36" s="17" t="s">
        <v>124</v>
      </c>
      <c r="C36" s="11"/>
      <c r="D36" s="11"/>
      <c r="E36" s="11"/>
    </row>
    <row r="37" spans="2:18" ht="15" customHeight="1" x14ac:dyDescent="0.25">
      <c r="B37" s="17" t="s">
        <v>71</v>
      </c>
      <c r="C37" s="11"/>
      <c r="D37" s="11"/>
      <c r="E37" s="11"/>
    </row>
    <row r="38" spans="2:18" ht="15" customHeight="1" x14ac:dyDescent="0.25">
      <c r="B38" s="17" t="s">
        <v>109</v>
      </c>
      <c r="C38" s="11"/>
      <c r="D38" s="11"/>
      <c r="E38" s="11"/>
    </row>
    <row r="39" spans="2:18" ht="15" customHeight="1" x14ac:dyDescent="0.25">
      <c r="B39" s="17" t="s">
        <v>110</v>
      </c>
      <c r="C39" s="11"/>
      <c r="D39" s="11"/>
      <c r="E39" s="11"/>
    </row>
    <row r="40" spans="2:18" ht="15" customHeight="1" x14ac:dyDescent="0.25">
      <c r="B40" s="17" t="s">
        <v>111</v>
      </c>
      <c r="C40" s="11"/>
      <c r="D40" s="11"/>
      <c r="E40" s="11"/>
    </row>
    <row r="41" spans="2:18" ht="15" customHeight="1" x14ac:dyDescent="0.25">
      <c r="B41" s="17" t="s">
        <v>117</v>
      </c>
      <c r="C41" s="11"/>
      <c r="D41" s="11"/>
      <c r="E41" s="11"/>
    </row>
    <row r="42" spans="2:18" ht="15" customHeight="1" x14ac:dyDescent="0.25">
      <c r="B42" s="17" t="s">
        <v>118</v>
      </c>
      <c r="C42" s="11"/>
      <c r="D42" s="11"/>
      <c r="E42" s="11"/>
    </row>
    <row r="43" spans="2:18" ht="15" customHeight="1" x14ac:dyDescent="0.25">
      <c r="B43" s="17"/>
      <c r="C43" s="11"/>
      <c r="D43" s="11"/>
      <c r="E43" s="11"/>
    </row>
  </sheetData>
  <sheetProtection algorithmName="SHA-512" hashValue="snTrt1Hs1cvj7y61s7OW0ACtE0/3JfrifIyGm2JlEwYS3FRPoXRPEJ2sHU2gfAUPD7MLMbgNBVlU2m2SvhMf2w==" saltValue="Rh3bIKW6zEMkNgZDNDqRyg==" spinCount="100000" sheet="1" objects="1" scenarios="1"/>
  <mergeCells count="16">
    <mergeCell ref="R4:R5"/>
    <mergeCell ref="C4:C5"/>
    <mergeCell ref="E4:E5"/>
    <mergeCell ref="D4:D5"/>
    <mergeCell ref="P4:P5"/>
    <mergeCell ref="O4:O5"/>
    <mergeCell ref="J4:J5"/>
    <mergeCell ref="I4:I5"/>
    <mergeCell ref="F4:F5"/>
    <mergeCell ref="G4:G5"/>
    <mergeCell ref="H4:H5"/>
    <mergeCell ref="K4:K5"/>
    <mergeCell ref="L4:L5"/>
    <mergeCell ref="M4:M5"/>
    <mergeCell ref="N4:N5"/>
    <mergeCell ref="Q4:Q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B8"/>
  <sheetViews>
    <sheetView workbookViewId="0">
      <selection activeCell="Q14" sqref="Q14"/>
    </sheetView>
  </sheetViews>
  <sheetFormatPr defaultRowHeight="15" x14ac:dyDescent="0.25"/>
  <sheetData>
    <row r="3" spans="2:2" x14ac:dyDescent="0.25">
      <c r="B3" t="s">
        <v>90</v>
      </c>
    </row>
    <row r="4" spans="2:2" x14ac:dyDescent="0.25">
      <c r="B4" t="s">
        <v>91</v>
      </c>
    </row>
    <row r="5" spans="2:2" x14ac:dyDescent="0.25">
      <c r="B5" t="s">
        <v>92</v>
      </c>
    </row>
    <row r="6" spans="2:2" x14ac:dyDescent="0.25">
      <c r="B6" t="s">
        <v>93</v>
      </c>
    </row>
    <row r="7" spans="2:2" x14ac:dyDescent="0.25">
      <c r="B7" t="s">
        <v>94</v>
      </c>
    </row>
    <row r="8" spans="2:2" x14ac:dyDescent="0.25">
      <c r="B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99"/>
  <sheetViews>
    <sheetView zoomScaleNormal="100" workbookViewId="0">
      <pane xSplit="5" ySplit="5" topLeftCell="F6" activePane="bottomRight" state="frozen"/>
      <selection activeCell="B31" sqref="B31"/>
      <selection pane="topRight" activeCell="B31" sqref="B31"/>
      <selection pane="bottomLeft" activeCell="B31" sqref="B31"/>
      <selection pane="bottomRight" activeCell="R49" sqref="R49"/>
    </sheetView>
  </sheetViews>
  <sheetFormatPr defaultRowHeight="15" customHeight="1" x14ac:dyDescent="0.25"/>
  <cols>
    <col min="1" max="1" width="3.7109375" style="11" customWidth="1"/>
    <col min="2" max="2" width="50.7109375" style="11" customWidth="1"/>
    <col min="3" max="18" width="10.7109375" style="11" customWidth="1"/>
    <col min="19" max="16384" width="9.140625" style="11"/>
  </cols>
  <sheetData>
    <row r="2" spans="1:18" ht="15" customHeight="1" x14ac:dyDescent="0.25">
      <c r="F2" s="12"/>
      <c r="G2" s="12"/>
      <c r="H2" s="12"/>
    </row>
    <row r="3" spans="1:18" ht="15" customHeight="1" x14ac:dyDescent="0.25">
      <c r="A3" s="18"/>
      <c r="B3" s="19" t="s">
        <v>76</v>
      </c>
      <c r="F3" s="12"/>
      <c r="G3" s="12"/>
      <c r="H3" s="12"/>
    </row>
    <row r="4" spans="1:18" ht="15" customHeight="1" x14ac:dyDescent="0.25">
      <c r="C4" s="108">
        <v>2022</v>
      </c>
      <c r="D4" s="108">
        <v>2023</v>
      </c>
      <c r="E4" s="108">
        <v>2024</v>
      </c>
      <c r="F4" s="106">
        <v>45383</v>
      </c>
      <c r="G4" s="106">
        <v>45413</v>
      </c>
      <c r="H4" s="106">
        <v>45444</v>
      </c>
      <c r="I4" s="106">
        <v>45474</v>
      </c>
      <c r="J4" s="106">
        <v>45505</v>
      </c>
      <c r="K4" s="106">
        <v>45536</v>
      </c>
      <c r="L4" s="106">
        <v>45566</v>
      </c>
      <c r="M4" s="106">
        <v>45597</v>
      </c>
      <c r="N4" s="106">
        <v>45627</v>
      </c>
      <c r="O4" s="106">
        <v>45658</v>
      </c>
      <c r="P4" s="106">
        <v>45689</v>
      </c>
      <c r="Q4" s="106">
        <v>45717</v>
      </c>
      <c r="R4" s="106">
        <v>45748</v>
      </c>
    </row>
    <row r="5" spans="1:18" ht="15" customHeight="1" x14ac:dyDescent="0.25">
      <c r="C5" s="109"/>
      <c r="D5" s="109"/>
      <c r="E5" s="109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</row>
    <row r="6" spans="1:18" ht="15" customHeight="1" x14ac:dyDescent="0.25">
      <c r="C6" s="12"/>
      <c r="D6" s="12"/>
      <c r="E6" s="12"/>
      <c r="F6" s="12"/>
      <c r="G6" s="12"/>
      <c r="H6" s="12"/>
    </row>
    <row r="7" spans="1:18" ht="15" customHeight="1" x14ac:dyDescent="0.25">
      <c r="B7" s="13" t="s">
        <v>53</v>
      </c>
      <c r="C7" s="13"/>
      <c r="D7" s="13"/>
      <c r="E7" s="13"/>
      <c r="F7" s="13"/>
      <c r="G7" s="13"/>
      <c r="H7" s="13"/>
    </row>
    <row r="8" spans="1:18" s="98" customFormat="1" ht="15" customHeight="1" x14ac:dyDescent="0.25">
      <c r="B8" s="14" t="s">
        <v>57</v>
      </c>
      <c r="C8" s="64">
        <f t="shared" ref="C8:N8" si="0">SUM(C9:C11)</f>
        <v>42</v>
      </c>
      <c r="D8" s="64">
        <v>25</v>
      </c>
      <c r="E8" s="64">
        <v>27</v>
      </c>
      <c r="F8" s="64">
        <f t="shared" si="0"/>
        <v>2</v>
      </c>
      <c r="G8" s="64">
        <f t="shared" si="0"/>
        <v>3</v>
      </c>
      <c r="H8" s="64">
        <f t="shared" si="0"/>
        <v>2</v>
      </c>
      <c r="I8" s="64">
        <f t="shared" si="0"/>
        <v>2</v>
      </c>
      <c r="J8" s="64">
        <f t="shared" si="0"/>
        <v>1</v>
      </c>
      <c r="K8" s="64">
        <f t="shared" si="0"/>
        <v>2</v>
      </c>
      <c r="L8" s="64">
        <f t="shared" si="0"/>
        <v>3</v>
      </c>
      <c r="M8" s="64">
        <f t="shared" si="0"/>
        <v>3</v>
      </c>
      <c r="N8" s="64">
        <f t="shared" si="0"/>
        <v>0</v>
      </c>
      <c r="O8" s="64">
        <f>SUM(O9:O11)</f>
        <v>0</v>
      </c>
      <c r="P8" s="64">
        <f>SUM(P9:P11)</f>
        <v>1</v>
      </c>
      <c r="Q8" s="64">
        <f>SUM(Q9:Q11)</f>
        <v>2</v>
      </c>
      <c r="R8" s="64">
        <f>SUM(R9:R11)</f>
        <v>4</v>
      </c>
    </row>
    <row r="9" spans="1:18" ht="15" customHeight="1" x14ac:dyDescent="0.25">
      <c r="B9" s="15" t="s">
        <v>0</v>
      </c>
      <c r="C9" s="65">
        <v>26</v>
      </c>
      <c r="D9" s="65">
        <v>17</v>
      </c>
      <c r="E9" s="65">
        <v>20</v>
      </c>
      <c r="F9" s="65">
        <v>2</v>
      </c>
      <c r="G9" s="65">
        <v>2</v>
      </c>
      <c r="H9" s="65">
        <v>2</v>
      </c>
      <c r="I9" s="65">
        <v>1</v>
      </c>
      <c r="J9" s="65">
        <v>0</v>
      </c>
      <c r="K9" s="65">
        <v>2</v>
      </c>
      <c r="L9" s="65">
        <v>2</v>
      </c>
      <c r="M9" s="65">
        <v>2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</row>
    <row r="10" spans="1:18" ht="15" customHeight="1" x14ac:dyDescent="0.25">
      <c r="B10" s="15" t="s">
        <v>1</v>
      </c>
      <c r="C10" s="65">
        <v>16</v>
      </c>
      <c r="D10" s="65">
        <v>7</v>
      </c>
      <c r="E10" s="65">
        <v>7</v>
      </c>
      <c r="F10" s="65">
        <v>0</v>
      </c>
      <c r="G10" s="65">
        <v>1</v>
      </c>
      <c r="H10" s="65">
        <v>0</v>
      </c>
      <c r="I10" s="65">
        <v>1</v>
      </c>
      <c r="J10" s="65">
        <v>1</v>
      </c>
      <c r="K10" s="65">
        <v>0</v>
      </c>
      <c r="L10" s="65">
        <v>1</v>
      </c>
      <c r="M10" s="65">
        <v>1</v>
      </c>
      <c r="N10" s="65">
        <v>0</v>
      </c>
      <c r="O10" s="65">
        <v>0</v>
      </c>
      <c r="P10" s="65">
        <v>1</v>
      </c>
      <c r="Q10" s="65">
        <v>2</v>
      </c>
      <c r="R10" s="65">
        <v>4</v>
      </c>
    </row>
    <row r="11" spans="1:18" ht="15" customHeight="1" x14ac:dyDescent="0.25">
      <c r="B11" s="15" t="s">
        <v>82</v>
      </c>
      <c r="C11" s="65">
        <v>0</v>
      </c>
      <c r="D11" s="65">
        <v>1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</row>
    <row r="12" spans="1:18" s="98" customFormat="1" ht="15" customHeight="1" x14ac:dyDescent="0.25">
      <c r="B12" s="14" t="s">
        <v>2</v>
      </c>
      <c r="C12" s="64">
        <v>8</v>
      </c>
      <c r="D12" s="64">
        <v>5</v>
      </c>
      <c r="E12" s="64">
        <v>2</v>
      </c>
      <c r="F12" s="64">
        <v>0</v>
      </c>
      <c r="G12" s="64">
        <v>0</v>
      </c>
      <c r="H12" s="64">
        <v>1</v>
      </c>
      <c r="I12" s="64">
        <v>0</v>
      </c>
      <c r="J12" s="64">
        <v>0</v>
      </c>
      <c r="K12" s="64">
        <v>1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 s="64">
        <v>1</v>
      </c>
    </row>
    <row r="13" spans="1:18" ht="15" customHeight="1" x14ac:dyDescent="0.25">
      <c r="B13" s="16" t="s">
        <v>13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18" ht="15" customHeight="1" x14ac:dyDescent="0.25">
      <c r="B14" s="15" t="s">
        <v>58</v>
      </c>
      <c r="C14" s="65">
        <v>0</v>
      </c>
      <c r="D14" s="65">
        <v>2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</row>
    <row r="15" spans="1:18" ht="15" customHeight="1" x14ac:dyDescent="0.25">
      <c r="B15" s="15" t="s">
        <v>23</v>
      </c>
      <c r="C15" s="65">
        <v>2</v>
      </c>
      <c r="D15" s="65">
        <v>3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</row>
    <row r="16" spans="1:18" ht="15" customHeight="1" x14ac:dyDescent="0.25">
      <c r="B16" s="15" t="s">
        <v>24</v>
      </c>
      <c r="C16" s="65">
        <v>1</v>
      </c>
      <c r="D16" s="65">
        <v>1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</row>
    <row r="17" spans="2:18" ht="15" customHeight="1" x14ac:dyDescent="0.25">
      <c r="B17" s="14" t="s">
        <v>3</v>
      </c>
      <c r="C17" s="64">
        <v>2</v>
      </c>
      <c r="D17" s="64">
        <v>3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</row>
    <row r="18" spans="2:18" ht="15" customHeight="1" x14ac:dyDescent="0.25">
      <c r="B18" s="15" t="s">
        <v>25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</row>
    <row r="19" spans="2:18" ht="15" customHeight="1" x14ac:dyDescent="0.25">
      <c r="B19" s="15"/>
      <c r="C19" s="67"/>
      <c r="D19" s="67"/>
      <c r="E19" s="65"/>
      <c r="F19" s="67"/>
      <c r="G19" s="67"/>
      <c r="H19" s="67"/>
      <c r="I19" s="68"/>
      <c r="J19" s="68"/>
      <c r="K19" s="68"/>
      <c r="L19" s="68"/>
      <c r="M19" s="68"/>
      <c r="N19" s="68"/>
      <c r="O19" s="68"/>
      <c r="P19" s="68"/>
      <c r="Q19" s="68"/>
      <c r="R19" s="68"/>
    </row>
    <row r="20" spans="2:18" ht="15" customHeight="1" x14ac:dyDescent="0.25">
      <c r="B20" s="13" t="s">
        <v>54</v>
      </c>
      <c r="C20" s="67"/>
      <c r="D20" s="67"/>
      <c r="E20" s="65"/>
      <c r="F20" s="67"/>
      <c r="G20" s="67"/>
      <c r="H20" s="67"/>
      <c r="I20" s="68"/>
      <c r="J20" s="68"/>
      <c r="K20" s="68"/>
      <c r="L20" s="68"/>
      <c r="M20" s="68"/>
      <c r="N20" s="68"/>
      <c r="O20" s="68"/>
      <c r="P20" s="68"/>
      <c r="Q20" s="68"/>
      <c r="R20" s="68"/>
    </row>
    <row r="21" spans="2:18" s="98" customFormat="1" ht="15" customHeight="1" x14ac:dyDescent="0.25">
      <c r="B21" s="14" t="s">
        <v>57</v>
      </c>
      <c r="C21" s="39">
        <f>C22+C23+C24</f>
        <v>22365.227999999999</v>
      </c>
      <c r="D21" s="39">
        <f t="shared" ref="D21" si="1">D22+D23+D24</f>
        <v>16000</v>
      </c>
      <c r="E21" s="39">
        <v>19967.688000000002</v>
      </c>
      <c r="F21" s="39">
        <f t="shared" ref="F21:N21" si="2">F22+F23+F24</f>
        <v>1251.75</v>
      </c>
      <c r="G21" s="39">
        <f>G22+G23+G24</f>
        <v>1954.08</v>
      </c>
      <c r="H21" s="39">
        <f t="shared" si="2"/>
        <v>1630.7080000000001</v>
      </c>
      <c r="I21" s="39">
        <f t="shared" si="2"/>
        <v>1510</v>
      </c>
      <c r="J21" s="39">
        <f t="shared" si="2"/>
        <v>800</v>
      </c>
      <c r="K21" s="39">
        <f t="shared" si="2"/>
        <v>1605</v>
      </c>
      <c r="L21" s="39">
        <f t="shared" si="2"/>
        <v>2111</v>
      </c>
      <c r="M21" s="39">
        <f t="shared" si="2"/>
        <v>2305.15</v>
      </c>
      <c r="N21" s="39">
        <f t="shared" si="2"/>
        <v>0</v>
      </c>
      <c r="O21" s="39">
        <f t="shared" ref="O21:P21" si="3">O22+O23+O24</f>
        <v>0</v>
      </c>
      <c r="P21" s="39">
        <f t="shared" si="3"/>
        <v>800</v>
      </c>
      <c r="Q21" s="39">
        <f t="shared" ref="Q21:R21" si="4">Q22+Q23+Q24</f>
        <v>1600</v>
      </c>
      <c r="R21" s="39">
        <f t="shared" si="4"/>
        <v>3101.7</v>
      </c>
    </row>
    <row r="22" spans="2:18" ht="15" customHeight="1" x14ac:dyDescent="0.25">
      <c r="B22" s="15" t="s">
        <v>0</v>
      </c>
      <c r="C22" s="38">
        <v>15016.428</v>
      </c>
      <c r="D22" s="38">
        <v>11736.7</v>
      </c>
      <c r="E22" s="38">
        <v>15167.688</v>
      </c>
      <c r="F22" s="38">
        <v>1251.75</v>
      </c>
      <c r="G22" s="38">
        <v>1454.08</v>
      </c>
      <c r="H22" s="38">
        <v>1630.7080000000001</v>
      </c>
      <c r="I22" s="38">
        <v>810</v>
      </c>
      <c r="J22" s="38">
        <v>0</v>
      </c>
      <c r="K22" s="38">
        <v>1605</v>
      </c>
      <c r="L22" s="38">
        <v>1411</v>
      </c>
      <c r="M22" s="38">
        <v>1605.15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</row>
    <row r="23" spans="2:18" ht="15" customHeight="1" x14ac:dyDescent="0.25">
      <c r="B23" s="15" t="s">
        <v>1</v>
      </c>
      <c r="C23" s="38">
        <v>7348.8</v>
      </c>
      <c r="D23" s="38">
        <v>4163.3</v>
      </c>
      <c r="E23" s="95">
        <v>4800</v>
      </c>
      <c r="F23" s="38">
        <v>0</v>
      </c>
      <c r="G23" s="38">
        <v>500</v>
      </c>
      <c r="H23" s="38">
        <v>0</v>
      </c>
      <c r="I23" s="38">
        <v>700</v>
      </c>
      <c r="J23" s="38">
        <v>800</v>
      </c>
      <c r="K23" s="38">
        <v>0</v>
      </c>
      <c r="L23" s="38">
        <v>700</v>
      </c>
      <c r="M23" s="38">
        <v>700</v>
      </c>
      <c r="N23" s="38">
        <v>0</v>
      </c>
      <c r="O23" s="38">
        <v>0</v>
      </c>
      <c r="P23" s="38">
        <v>800</v>
      </c>
      <c r="Q23" s="38">
        <v>1600</v>
      </c>
      <c r="R23" s="38">
        <v>3101.7</v>
      </c>
    </row>
    <row r="24" spans="2:18" ht="15" customHeight="1" x14ac:dyDescent="0.25">
      <c r="B24" s="15" t="s">
        <v>82</v>
      </c>
      <c r="C24" s="38">
        <v>0</v>
      </c>
      <c r="D24" s="38">
        <v>100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</row>
    <row r="25" spans="2:18" s="98" customFormat="1" ht="15" customHeight="1" x14ac:dyDescent="0.25">
      <c r="B25" s="14" t="s">
        <v>2</v>
      </c>
      <c r="C25" s="39">
        <v>5344</v>
      </c>
      <c r="D25" s="39">
        <v>1955.47</v>
      </c>
      <c r="E25" s="39">
        <v>1373.18</v>
      </c>
      <c r="F25" s="39">
        <v>0</v>
      </c>
      <c r="G25" s="39">
        <v>0</v>
      </c>
      <c r="H25" s="39">
        <v>1323.18</v>
      </c>
      <c r="I25" s="39">
        <v>0</v>
      </c>
      <c r="J25" s="39">
        <v>0</v>
      </c>
      <c r="K25" s="39">
        <v>50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350</v>
      </c>
    </row>
    <row r="26" spans="2:18" ht="15" customHeight="1" x14ac:dyDescent="0.25">
      <c r="B26" s="16" t="s">
        <v>13</v>
      </c>
      <c r="C26" s="38"/>
      <c r="D26" s="38"/>
      <c r="E26" s="65"/>
      <c r="F26" s="38"/>
      <c r="G26" s="38"/>
      <c r="H26" s="38"/>
    </row>
    <row r="27" spans="2:18" ht="15" customHeight="1" x14ac:dyDescent="0.25">
      <c r="B27" s="15" t="s">
        <v>58</v>
      </c>
      <c r="C27" s="38">
        <v>0</v>
      </c>
      <c r="D27" s="38">
        <v>960.47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</row>
    <row r="28" spans="2:18" ht="15" customHeight="1" x14ac:dyDescent="0.25">
      <c r="B28" s="15" t="s">
        <v>23</v>
      </c>
      <c r="C28" s="38">
        <v>400</v>
      </c>
      <c r="D28" s="38">
        <v>1460.47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</row>
    <row r="29" spans="2:18" ht="15" customHeight="1" x14ac:dyDescent="0.25">
      <c r="B29" s="15" t="s">
        <v>24</v>
      </c>
      <c r="C29" s="38">
        <v>209</v>
      </c>
      <c r="D29" s="38">
        <v>145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</row>
    <row r="30" spans="2:18" ht="15" customHeight="1" x14ac:dyDescent="0.25">
      <c r="B30" s="14" t="s">
        <v>3</v>
      </c>
      <c r="C30" s="39">
        <v>260</v>
      </c>
      <c r="D30" s="39">
        <v>831.89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</row>
    <row r="31" spans="2:18" ht="15" customHeight="1" x14ac:dyDescent="0.25">
      <c r="B31" s="15" t="s">
        <v>25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</row>
    <row r="32" spans="2:18" ht="15" customHeight="1" x14ac:dyDescent="0.25">
      <c r="B32" s="15"/>
      <c r="C32" s="67"/>
      <c r="D32" s="67"/>
      <c r="E32" s="65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2:18" ht="15" customHeight="1" x14ac:dyDescent="0.25">
      <c r="B33" s="13" t="s">
        <v>55</v>
      </c>
      <c r="C33" s="67"/>
      <c r="D33" s="67"/>
      <c r="E33" s="65"/>
      <c r="F33" s="67"/>
      <c r="G33" s="67"/>
      <c r="H33" s="67"/>
      <c r="I33" s="68"/>
      <c r="J33" s="68"/>
      <c r="K33" s="68"/>
      <c r="L33" s="68"/>
      <c r="M33" s="68"/>
      <c r="N33" s="68"/>
      <c r="O33" s="68"/>
      <c r="P33" s="68"/>
      <c r="Q33" s="68"/>
      <c r="R33" s="68"/>
    </row>
    <row r="34" spans="2:18" ht="15" customHeight="1" x14ac:dyDescent="0.25">
      <c r="B34" s="14" t="s">
        <v>57</v>
      </c>
      <c r="C34" s="69">
        <v>5.1281125085450299</v>
      </c>
      <c r="D34" s="69">
        <v>4.34471893081761</v>
      </c>
      <c r="E34" s="69">
        <v>3.9757349960898201</v>
      </c>
      <c r="F34" s="69">
        <v>5.0826842420611147</v>
      </c>
      <c r="G34" s="69">
        <v>4.2793744370752478</v>
      </c>
      <c r="H34" s="69">
        <v>5.5087409885767409</v>
      </c>
      <c r="I34" s="69">
        <v>3.4301400000000002</v>
      </c>
      <c r="J34" s="69">
        <v>0.98630136986301364</v>
      </c>
      <c r="K34" s="69">
        <v>6.4984423676012462</v>
      </c>
      <c r="L34" s="69">
        <v>4.155759459582228</v>
      </c>
      <c r="M34" s="69">
        <v>3.589918226579615</v>
      </c>
      <c r="N34" s="39">
        <v>0</v>
      </c>
      <c r="O34" s="39">
        <v>0</v>
      </c>
      <c r="P34" s="69">
        <v>0.83333333333333337</v>
      </c>
      <c r="Q34" s="69">
        <v>0.70833333333333337</v>
      </c>
      <c r="R34" s="69">
        <v>0.57777777777777772</v>
      </c>
    </row>
    <row r="35" spans="2:18" ht="15" customHeight="1" x14ac:dyDescent="0.25">
      <c r="B35" s="15" t="s">
        <v>0</v>
      </c>
      <c r="C35" s="60">
        <v>7.3498672531621141</v>
      </c>
      <c r="D35" s="60">
        <v>5.6262455375020224</v>
      </c>
      <c r="E35" s="60">
        <v>5.4033259386664589</v>
      </c>
      <c r="F35" s="60">
        <v>5.0826842420611147</v>
      </c>
      <c r="G35" s="60">
        <v>5.7508802816901401</v>
      </c>
      <c r="H35" s="60">
        <v>5.5087409885767409</v>
      </c>
      <c r="I35" s="60">
        <v>6</v>
      </c>
      <c r="J35" s="38">
        <v>0</v>
      </c>
      <c r="K35" s="60">
        <v>6.4984423676012462</v>
      </c>
      <c r="L35" s="60">
        <v>5.8504606661941878</v>
      </c>
      <c r="M35" s="60">
        <v>5.0464442575460238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</row>
    <row r="36" spans="2:18" ht="15" customHeight="1" x14ac:dyDescent="0.25">
      <c r="B36" s="15" t="s">
        <v>1</v>
      </c>
      <c r="C36" s="60">
        <v>0.58821209538904073</v>
      </c>
      <c r="D36" s="60">
        <v>0.73198544423894507</v>
      </c>
      <c r="E36" s="60">
        <v>0.61472602739726023</v>
      </c>
      <c r="F36" s="38">
        <v>0</v>
      </c>
      <c r="G36" s="60">
        <v>0.41095890410958902</v>
      </c>
      <c r="H36" s="38">
        <v>0</v>
      </c>
      <c r="I36" s="60">
        <v>0.49</v>
      </c>
      <c r="J36" s="60">
        <v>0.98630136986301364</v>
      </c>
      <c r="K36" s="38">
        <v>0</v>
      </c>
      <c r="L36" s="60">
        <v>0.73972602739726023</v>
      </c>
      <c r="M36" s="60">
        <v>0.25</v>
      </c>
      <c r="N36" s="38">
        <v>0</v>
      </c>
      <c r="O36" s="38">
        <v>0</v>
      </c>
      <c r="P36" s="70">
        <f>300/360</f>
        <v>0.83333333333333337</v>
      </c>
      <c r="Q36" s="70">
        <f>255/360</f>
        <v>0.70833333333333337</v>
      </c>
      <c r="R36" s="70">
        <f>208/360</f>
        <v>0.57777777777777772</v>
      </c>
    </row>
    <row r="37" spans="2:18" ht="15" customHeight="1" x14ac:dyDescent="0.25">
      <c r="B37" s="14" t="s">
        <v>2</v>
      </c>
      <c r="C37" s="69">
        <v>4.4891467065868254</v>
      </c>
      <c r="D37" s="69">
        <v>5.132479659621473</v>
      </c>
      <c r="E37" s="69">
        <v>14.817940838054735</v>
      </c>
      <c r="F37" s="69">
        <v>0</v>
      </c>
      <c r="G37" s="69">
        <v>0</v>
      </c>
      <c r="H37" s="69">
        <v>15</v>
      </c>
      <c r="I37" s="69">
        <v>0</v>
      </c>
      <c r="J37" s="69">
        <v>0</v>
      </c>
      <c r="K37" s="69">
        <v>10</v>
      </c>
      <c r="L37" s="69">
        <v>0</v>
      </c>
      <c r="M37" s="69">
        <v>0</v>
      </c>
      <c r="N37" s="39">
        <v>0</v>
      </c>
      <c r="O37" s="39">
        <v>0</v>
      </c>
      <c r="P37" s="69">
        <v>0</v>
      </c>
      <c r="Q37" s="69">
        <v>0</v>
      </c>
      <c r="R37" s="69">
        <v>10</v>
      </c>
    </row>
    <row r="38" spans="2:18" ht="15" customHeight="1" x14ac:dyDescent="0.25">
      <c r="B38" s="16" t="s">
        <v>13</v>
      </c>
      <c r="C38" s="60"/>
      <c r="D38" s="60"/>
      <c r="E38" s="65"/>
      <c r="F38" s="38"/>
      <c r="G38" s="38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</row>
    <row r="39" spans="2:18" ht="15" customHeight="1" x14ac:dyDescent="0.25">
      <c r="B39" s="15" t="s">
        <v>58</v>
      </c>
      <c r="C39" s="38">
        <v>0</v>
      </c>
      <c r="D39" s="60">
        <v>3.7288098535092198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</row>
    <row r="40" spans="2:18" ht="15" customHeight="1" x14ac:dyDescent="0.25">
      <c r="B40" s="15" t="s">
        <v>23</v>
      </c>
      <c r="C40" s="60">
        <v>4</v>
      </c>
      <c r="D40" s="60">
        <v>5.8757865618602239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</row>
    <row r="41" spans="2:18" ht="15" customHeight="1" x14ac:dyDescent="0.25">
      <c r="B41" s="15" t="s">
        <v>24</v>
      </c>
      <c r="C41" s="60">
        <v>5</v>
      </c>
      <c r="D41" s="60">
        <v>4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</row>
    <row r="42" spans="2:18" ht="15" customHeight="1" x14ac:dyDescent="0.25">
      <c r="B42" s="14" t="s">
        <v>3</v>
      </c>
      <c r="C42" s="69">
        <v>12.238288027761712</v>
      </c>
      <c r="D42" s="69">
        <v>7.5844763129740711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</row>
    <row r="43" spans="2:18" ht="15" customHeight="1" x14ac:dyDescent="0.25">
      <c r="B43" s="15" t="s">
        <v>25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</row>
    <row r="44" spans="2:18" ht="15" customHeight="1" x14ac:dyDescent="0.25">
      <c r="B44" s="15"/>
      <c r="C44" s="68"/>
      <c r="D44" s="68"/>
      <c r="E44" s="65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</row>
    <row r="45" spans="2:18" ht="15" customHeight="1" x14ac:dyDescent="0.25">
      <c r="B45" s="13" t="s">
        <v>56</v>
      </c>
      <c r="C45" s="68"/>
      <c r="D45" s="68"/>
      <c r="E45" s="6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</row>
    <row r="46" spans="2:18" ht="15" customHeight="1" x14ac:dyDescent="0.25">
      <c r="B46" s="14" t="s">
        <v>57</v>
      </c>
      <c r="C46" s="62">
        <v>2.3497118048606526E-2</v>
      </c>
      <c r="D46" s="62">
        <v>2.3546288443396228E-2</v>
      </c>
      <c r="E46" s="62">
        <v>2.3806032901756077E-2</v>
      </c>
      <c r="F46" s="62">
        <v>2.9600559217096062E-2</v>
      </c>
      <c r="G46" s="62">
        <v>2.32539097682797E-2</v>
      </c>
      <c r="H46" s="62">
        <v>3.125E-2</v>
      </c>
      <c r="I46" s="62">
        <v>2.2791666700000001E-2</v>
      </c>
      <c r="J46" s="62">
        <v>1.3125E-2</v>
      </c>
      <c r="K46" s="62">
        <v>0.03</v>
      </c>
      <c r="L46" s="62">
        <v>2.4341840360018949E-2</v>
      </c>
      <c r="M46" s="62">
        <v>2.3404632019608268E-2</v>
      </c>
      <c r="N46" s="39">
        <v>0</v>
      </c>
      <c r="O46" s="39">
        <v>0</v>
      </c>
      <c r="P46" s="62">
        <v>1.2500000000000001E-2</v>
      </c>
      <c r="Q46" s="62">
        <v>1.2812499999999999E-2</v>
      </c>
      <c r="R46" s="62">
        <v>1.3125E-2</v>
      </c>
    </row>
    <row r="47" spans="2:18" ht="15" customHeight="1" x14ac:dyDescent="0.25">
      <c r="B47" s="15" t="s">
        <v>0</v>
      </c>
      <c r="C47" s="63">
        <v>3.0081631430590547E-2</v>
      </c>
      <c r="D47" s="63">
        <v>2.8351494564059741E-2</v>
      </c>
      <c r="E47" s="63">
        <v>2.9890939047533156E-2</v>
      </c>
      <c r="F47" s="63">
        <v>2.9600559217096062E-2</v>
      </c>
      <c r="G47" s="63">
        <v>3.125E-2</v>
      </c>
      <c r="H47" s="63">
        <v>3.125E-2</v>
      </c>
      <c r="I47" s="31">
        <v>3.125E-2</v>
      </c>
      <c r="J47" s="30" t="s">
        <v>97</v>
      </c>
      <c r="K47" s="31">
        <v>0.03</v>
      </c>
      <c r="L47" s="31">
        <v>2.9906537916371372E-2</v>
      </c>
      <c r="M47" s="31">
        <v>2.8432662056505624E-2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</row>
    <row r="48" spans="2:18" ht="15" customHeight="1" x14ac:dyDescent="0.25">
      <c r="B48" s="15" t="s">
        <v>1</v>
      </c>
      <c r="C48" s="63">
        <v>1.0042421892009582E-2</v>
      </c>
      <c r="D48" s="63">
        <v>0.01</v>
      </c>
      <c r="E48" s="63">
        <v>1.3255208333333334E-2</v>
      </c>
      <c r="F48" s="30" t="s">
        <v>97</v>
      </c>
      <c r="G48" s="31">
        <v>1.8749999999999999E-2</v>
      </c>
      <c r="H48" s="30" t="s">
        <v>97</v>
      </c>
      <c r="I48" s="31">
        <v>1.3125E-2</v>
      </c>
      <c r="J48" s="31">
        <v>1.3125E-2</v>
      </c>
      <c r="K48" s="32" t="s">
        <v>97</v>
      </c>
      <c r="L48" s="63">
        <v>1.3125E-2</v>
      </c>
      <c r="M48" s="63">
        <v>1.1875E-2</v>
      </c>
      <c r="N48" s="38">
        <v>0</v>
      </c>
      <c r="O48" s="38">
        <v>0</v>
      </c>
      <c r="P48" s="63">
        <v>1.2500000000000001E-2</v>
      </c>
      <c r="Q48" s="63">
        <v>1.2812499999999999E-2</v>
      </c>
      <c r="R48" s="63">
        <v>1.3125E-2</v>
      </c>
    </row>
    <row r="49" spans="2:18" ht="15" customHeight="1" x14ac:dyDescent="0.25">
      <c r="B49" s="14" t="s">
        <v>2</v>
      </c>
      <c r="C49" s="62">
        <v>3.3238211077844318E-2</v>
      </c>
      <c r="D49" s="62">
        <v>4.1251693966156473E-2</v>
      </c>
      <c r="E49" s="62">
        <v>5.9453822514164201E-2</v>
      </c>
      <c r="F49" s="62" t="s">
        <v>97</v>
      </c>
      <c r="G49" s="62" t="s">
        <v>97</v>
      </c>
      <c r="H49" s="62">
        <v>0.06</v>
      </c>
      <c r="I49" s="62" t="s">
        <v>97</v>
      </c>
      <c r="J49" s="62" t="s">
        <v>97</v>
      </c>
      <c r="K49" s="62">
        <v>4.4999999999999998E-2</v>
      </c>
      <c r="L49" s="62" t="s">
        <v>97</v>
      </c>
      <c r="M49" s="62" t="s">
        <v>97</v>
      </c>
      <c r="N49" s="39" t="s">
        <v>97</v>
      </c>
      <c r="O49" s="39" t="s">
        <v>97</v>
      </c>
      <c r="P49" s="62" t="s">
        <v>97</v>
      </c>
      <c r="Q49" s="62" t="s">
        <v>97</v>
      </c>
      <c r="R49" s="62">
        <v>4.2500000000000003E-2</v>
      </c>
    </row>
    <row r="50" spans="2:18" ht="15" customHeight="1" x14ac:dyDescent="0.25">
      <c r="B50" s="16" t="s">
        <v>13</v>
      </c>
      <c r="C50" s="31"/>
      <c r="D50" s="31"/>
      <c r="E50" s="65"/>
      <c r="F50" s="31"/>
      <c r="G50" s="31"/>
      <c r="H50" s="31"/>
      <c r="I50" s="63"/>
      <c r="J50" s="63"/>
      <c r="K50" s="63"/>
      <c r="L50" s="63"/>
      <c r="M50" s="63"/>
      <c r="N50" s="63"/>
      <c r="O50" s="63"/>
      <c r="P50" s="63"/>
      <c r="Q50" s="63"/>
      <c r="R50" s="63"/>
    </row>
    <row r="51" spans="2:18" ht="15" customHeight="1" x14ac:dyDescent="0.25">
      <c r="B51" s="15" t="s">
        <v>58</v>
      </c>
      <c r="C51" s="32" t="s">
        <v>97</v>
      </c>
      <c r="D51" s="32">
        <v>3.6822024633773057E-2</v>
      </c>
      <c r="E51" s="90" t="s">
        <v>97</v>
      </c>
      <c r="F51" s="32" t="s">
        <v>97</v>
      </c>
      <c r="G51" s="32" t="s">
        <v>97</v>
      </c>
      <c r="H51" s="32" t="s">
        <v>97</v>
      </c>
      <c r="I51" s="32" t="s">
        <v>97</v>
      </c>
      <c r="J51" s="32" t="s">
        <v>97</v>
      </c>
      <c r="K51" s="32" t="s">
        <v>97</v>
      </c>
      <c r="L51" s="32" t="s">
        <v>97</v>
      </c>
      <c r="M51" s="32" t="s">
        <v>97</v>
      </c>
      <c r="N51" s="32" t="s">
        <v>97</v>
      </c>
      <c r="O51" s="32" t="s">
        <v>97</v>
      </c>
      <c r="P51" s="32" t="s">
        <v>97</v>
      </c>
      <c r="Q51" s="32" t="s">
        <v>97</v>
      </c>
      <c r="R51" s="32" t="s">
        <v>97</v>
      </c>
    </row>
    <row r="52" spans="2:18" ht="15" customHeight="1" x14ac:dyDescent="0.25">
      <c r="B52" s="15" t="s">
        <v>23</v>
      </c>
      <c r="C52" s="63">
        <v>3.3250000000000002E-2</v>
      </c>
      <c r="D52" s="63">
        <v>4.0477688689257572E-2</v>
      </c>
      <c r="E52" s="90" t="s">
        <v>97</v>
      </c>
      <c r="F52" s="32" t="s">
        <v>97</v>
      </c>
      <c r="G52" s="32" t="s">
        <v>97</v>
      </c>
      <c r="H52" s="32" t="s">
        <v>97</v>
      </c>
      <c r="I52" s="32" t="s">
        <v>97</v>
      </c>
      <c r="J52" s="32" t="s">
        <v>97</v>
      </c>
      <c r="K52" s="32" t="s">
        <v>97</v>
      </c>
      <c r="L52" s="32" t="s">
        <v>97</v>
      </c>
      <c r="M52" s="32" t="s">
        <v>97</v>
      </c>
      <c r="N52" s="32" t="s">
        <v>97</v>
      </c>
      <c r="O52" s="32" t="s">
        <v>97</v>
      </c>
      <c r="P52" s="32" t="s">
        <v>97</v>
      </c>
      <c r="Q52" s="32" t="s">
        <v>97</v>
      </c>
      <c r="R52" s="32" t="s">
        <v>97</v>
      </c>
    </row>
    <row r="53" spans="2:18" ht="15" customHeight="1" x14ac:dyDescent="0.25">
      <c r="B53" s="15" t="s">
        <v>24</v>
      </c>
      <c r="C53" s="63">
        <v>0.05</v>
      </c>
      <c r="D53" s="63">
        <v>0.04</v>
      </c>
      <c r="E53" s="90" t="s">
        <v>97</v>
      </c>
      <c r="F53" s="32" t="s">
        <v>97</v>
      </c>
      <c r="G53" s="32" t="s">
        <v>97</v>
      </c>
      <c r="H53" s="32" t="s">
        <v>97</v>
      </c>
      <c r="I53" s="32" t="s">
        <v>97</v>
      </c>
      <c r="J53" s="32" t="s">
        <v>97</v>
      </c>
      <c r="K53" s="32" t="s">
        <v>97</v>
      </c>
      <c r="L53" s="32" t="s">
        <v>97</v>
      </c>
      <c r="M53" s="32" t="s">
        <v>97</v>
      </c>
      <c r="N53" s="32" t="s">
        <v>97</v>
      </c>
      <c r="O53" s="32" t="s">
        <v>97</v>
      </c>
      <c r="P53" s="32" t="s">
        <v>97</v>
      </c>
      <c r="Q53" s="32" t="s">
        <v>97</v>
      </c>
      <c r="R53" s="32" t="s">
        <v>97</v>
      </c>
    </row>
    <row r="54" spans="2:18" ht="15" customHeight="1" x14ac:dyDescent="0.25">
      <c r="B54" s="14" t="s">
        <v>3</v>
      </c>
      <c r="C54" s="62">
        <v>4.3300559090032775E-2</v>
      </c>
      <c r="D54" s="62">
        <v>4.0595361165538711E-2</v>
      </c>
      <c r="E54" s="33" t="s">
        <v>97</v>
      </c>
      <c r="F54" s="33" t="s">
        <v>97</v>
      </c>
      <c r="G54" s="33" t="s">
        <v>97</v>
      </c>
      <c r="H54" s="33" t="s">
        <v>97</v>
      </c>
      <c r="I54" s="33" t="s">
        <v>97</v>
      </c>
      <c r="J54" s="33" t="s">
        <v>97</v>
      </c>
      <c r="K54" s="33" t="s">
        <v>97</v>
      </c>
      <c r="L54" s="33" t="s">
        <v>97</v>
      </c>
      <c r="M54" s="33" t="s">
        <v>97</v>
      </c>
      <c r="N54" s="33" t="s">
        <v>97</v>
      </c>
      <c r="O54" s="33" t="s">
        <v>97</v>
      </c>
      <c r="P54" s="33" t="s">
        <v>97</v>
      </c>
      <c r="Q54" s="33" t="s">
        <v>97</v>
      </c>
      <c r="R54" s="33" t="s">
        <v>97</v>
      </c>
    </row>
    <row r="55" spans="2:18" ht="15" customHeight="1" x14ac:dyDescent="0.25">
      <c r="B55" s="22" t="s">
        <v>25</v>
      </c>
      <c r="C55" s="34" t="s">
        <v>97</v>
      </c>
      <c r="D55" s="34" t="s">
        <v>97</v>
      </c>
      <c r="E55" s="34" t="s">
        <v>97</v>
      </c>
      <c r="F55" s="34" t="s">
        <v>97</v>
      </c>
      <c r="G55" s="34" t="s">
        <v>97</v>
      </c>
      <c r="H55" s="34" t="s">
        <v>97</v>
      </c>
      <c r="I55" s="34" t="s">
        <v>97</v>
      </c>
      <c r="J55" s="34" t="s">
        <v>97</v>
      </c>
      <c r="K55" s="34" t="s">
        <v>97</v>
      </c>
      <c r="L55" s="34" t="s">
        <v>97</v>
      </c>
      <c r="M55" s="34" t="s">
        <v>97</v>
      </c>
      <c r="N55" s="34" t="s">
        <v>97</v>
      </c>
      <c r="O55" s="34" t="s">
        <v>97</v>
      </c>
      <c r="P55" s="34" t="s">
        <v>97</v>
      </c>
      <c r="Q55" s="34" t="s">
        <v>97</v>
      </c>
      <c r="R55" s="34" t="s">
        <v>97</v>
      </c>
    </row>
    <row r="56" spans="2:18" ht="15" customHeight="1" x14ac:dyDescent="0.25">
      <c r="B56" s="17" t="s">
        <v>124</v>
      </c>
    </row>
    <row r="57" spans="2:18" ht="15" customHeight="1" x14ac:dyDescent="0.25">
      <c r="B57" s="17" t="s">
        <v>71</v>
      </c>
    </row>
    <row r="58" spans="2:18" ht="15" customHeight="1" x14ac:dyDescent="0.25">
      <c r="B58" s="17" t="s">
        <v>115</v>
      </c>
    </row>
    <row r="59" spans="2:18" ht="15" customHeight="1" x14ac:dyDescent="0.25">
      <c r="B59" s="17" t="s">
        <v>116</v>
      </c>
    </row>
    <row r="60" spans="2:18" ht="15" customHeight="1" x14ac:dyDescent="0.25">
      <c r="B60" s="17" t="s">
        <v>123</v>
      </c>
    </row>
    <row r="61" spans="2:18" ht="15" customHeight="1" x14ac:dyDescent="0.25">
      <c r="B61" s="17"/>
    </row>
    <row r="99" spans="2:2" ht="15" customHeight="1" x14ac:dyDescent="0.25">
      <c r="B99" s="15"/>
    </row>
  </sheetData>
  <sheetProtection algorithmName="SHA-512" hashValue="uknDRV1xRoV5AgILvU3ksQZTPrYwiC18Ckb7h9S3ozXN1ybdknbtu+sd995wmJ4Kjo9iLYULU9DJfC5q/c4v5g==" saltValue="OAhzsPNZrf/aivoIe60a3g==" spinCount="100000" sheet="1" objects="1" scenarios="1"/>
  <mergeCells count="16">
    <mergeCell ref="C4:C5"/>
    <mergeCell ref="E4:E5"/>
    <mergeCell ref="I4:I5"/>
    <mergeCell ref="F4:F5"/>
    <mergeCell ref="G4:G5"/>
    <mergeCell ref="H4:H5"/>
    <mergeCell ref="D4:D5"/>
    <mergeCell ref="J4:J5"/>
    <mergeCell ref="R4:R5"/>
    <mergeCell ref="K4:K5"/>
    <mergeCell ref="M4:M5"/>
    <mergeCell ref="L4:L5"/>
    <mergeCell ref="N4:N5"/>
    <mergeCell ref="O4:O5"/>
    <mergeCell ref="P4:P5"/>
    <mergeCell ref="Q4:Q5"/>
  </mergeCells>
  <pageMargins left="0.7" right="0.7" top="0.75" bottom="0.75" header="0.3" footer="0.3"/>
  <pageSetup paperSize="9" orientation="portrait" r:id="rId1"/>
  <ignoredErrors>
    <ignoredError sqref="F8:R8 C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47"/>
  <sheetViews>
    <sheetView workbookViewId="0">
      <pane xSplit="5" ySplit="5" topLeftCell="F6" activePane="bottomRight" state="frozen"/>
      <selection activeCell="A49" sqref="A49:XFD49"/>
      <selection pane="topRight" activeCell="A49" sqref="A49:XFD49"/>
      <selection pane="bottomLeft" activeCell="A49" sqref="A49:XFD49"/>
      <selection pane="bottomRight" activeCell="A33" sqref="A33:XFD33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1" customWidth="1"/>
    <col min="19" max="26" width="10.7109375" style="1" customWidth="1"/>
    <col min="27" max="16384" width="9.140625" style="1"/>
  </cols>
  <sheetData>
    <row r="3" spans="2:26" ht="15" customHeight="1" x14ac:dyDescent="0.25">
      <c r="B3" s="19" t="s">
        <v>99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47"/>
      <c r="T3" s="47"/>
      <c r="U3" s="47"/>
      <c r="V3" s="47"/>
      <c r="W3" s="47"/>
      <c r="X3" s="47"/>
      <c r="Y3" s="47"/>
      <c r="Z3" s="47"/>
    </row>
    <row r="4" spans="2:26" ht="15" customHeight="1" x14ac:dyDescent="0.25">
      <c r="B4" s="15"/>
      <c r="C4" s="108">
        <v>2022</v>
      </c>
      <c r="D4" s="108">
        <v>2023</v>
      </c>
      <c r="E4" s="108">
        <v>2024</v>
      </c>
      <c r="F4" s="106">
        <v>45383</v>
      </c>
      <c r="G4" s="106">
        <v>45413</v>
      </c>
      <c r="H4" s="106">
        <v>45444</v>
      </c>
      <c r="I4" s="106">
        <v>45474</v>
      </c>
      <c r="J4" s="106">
        <v>45505</v>
      </c>
      <c r="K4" s="106">
        <v>45536</v>
      </c>
      <c r="L4" s="106">
        <v>45566</v>
      </c>
      <c r="M4" s="106">
        <v>45597</v>
      </c>
      <c r="N4" s="106">
        <v>45627</v>
      </c>
      <c r="O4" s="106">
        <v>45658</v>
      </c>
      <c r="P4" s="106">
        <v>45689</v>
      </c>
      <c r="Q4" s="106">
        <v>45717</v>
      </c>
      <c r="R4" s="106">
        <v>45748</v>
      </c>
      <c r="S4" s="20"/>
      <c r="T4" s="20"/>
      <c r="U4" s="20"/>
      <c r="V4" s="20"/>
      <c r="W4" s="20"/>
      <c r="X4" s="20"/>
      <c r="Y4" s="20"/>
      <c r="Z4" s="20"/>
    </row>
    <row r="5" spans="2:26" ht="15" customHeight="1" x14ac:dyDescent="0.25">
      <c r="B5" s="15"/>
      <c r="C5" s="109"/>
      <c r="D5" s="109"/>
      <c r="E5" s="109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20"/>
      <c r="T5" s="20"/>
      <c r="U5" s="20"/>
      <c r="V5" s="20"/>
      <c r="W5" s="20"/>
      <c r="X5" s="20"/>
      <c r="Y5" s="20"/>
      <c r="Z5" s="20"/>
    </row>
    <row r="6" spans="2:26" ht="15" customHeight="1" x14ac:dyDescent="0.25">
      <c r="B6" s="11"/>
      <c r="C6" s="100"/>
      <c r="D6" s="100"/>
      <c r="E6" s="100"/>
      <c r="F6" s="101"/>
      <c r="G6" s="101"/>
      <c r="H6" s="101"/>
    </row>
    <row r="7" spans="2:26" ht="15" customHeight="1" x14ac:dyDescent="0.25">
      <c r="B7" s="13" t="s">
        <v>98</v>
      </c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8"/>
      <c r="T7" s="58"/>
      <c r="U7" s="58"/>
      <c r="V7" s="58"/>
      <c r="W7" s="58"/>
      <c r="X7" s="58"/>
      <c r="Y7" s="58"/>
      <c r="Z7" s="58"/>
    </row>
    <row r="8" spans="2:26" s="83" customFormat="1" ht="15" customHeight="1" x14ac:dyDescent="0.25">
      <c r="B8" s="14" t="s">
        <v>57</v>
      </c>
      <c r="C8" s="39">
        <f t="shared" ref="C8:H8" si="0">C9+C10+C11</f>
        <v>90011.228000000003</v>
      </c>
      <c r="D8" s="39">
        <f t="shared" si="0"/>
        <v>92056.763000000006</v>
      </c>
      <c r="E8" s="39">
        <v>97280.459000000003</v>
      </c>
      <c r="F8" s="39">
        <f t="shared" si="0"/>
        <v>95684.316000000006</v>
      </c>
      <c r="G8" s="39">
        <f t="shared" si="0"/>
        <v>96266.740999999995</v>
      </c>
      <c r="H8" s="39">
        <f t="shared" si="0"/>
        <v>96747.948999999993</v>
      </c>
      <c r="I8" s="39">
        <f t="shared" ref="I8:P8" si="1">I9+I10+I11</f>
        <v>96662.599000000002</v>
      </c>
      <c r="J8" s="39">
        <f t="shared" si="1"/>
        <v>96212.599000000002</v>
      </c>
      <c r="K8" s="39">
        <f t="shared" si="1"/>
        <v>96577.483999999997</v>
      </c>
      <c r="L8" s="39">
        <f t="shared" si="1"/>
        <v>97377.409</v>
      </c>
      <c r="M8" s="39">
        <f t="shared" si="1"/>
        <v>98081.159</v>
      </c>
      <c r="N8" s="39">
        <f>N9+N10+N11</f>
        <v>97280.459000000003</v>
      </c>
      <c r="O8" s="39">
        <f t="shared" si="1"/>
        <v>94988.759000000005</v>
      </c>
      <c r="P8" s="39">
        <f t="shared" si="1"/>
        <v>94593.759000000005</v>
      </c>
      <c r="Q8" s="39">
        <f t="shared" ref="Q8:R8" si="2">Q9+Q10+Q11</f>
        <v>95056.558999999994</v>
      </c>
      <c r="R8" s="39">
        <f t="shared" si="2"/>
        <v>96050.903999999995</v>
      </c>
      <c r="S8" s="39"/>
      <c r="T8" s="39"/>
      <c r="U8" s="39"/>
      <c r="V8" s="39"/>
      <c r="W8" s="39"/>
      <c r="X8" s="39"/>
      <c r="Y8" s="39"/>
      <c r="Z8" s="39"/>
    </row>
    <row r="9" spans="2:26" ht="15" customHeight="1" x14ac:dyDescent="0.25">
      <c r="B9" s="15" t="s">
        <v>0</v>
      </c>
      <c r="C9" s="38">
        <v>87262.428</v>
      </c>
      <c r="D9" s="38">
        <v>90056.763000000006</v>
      </c>
      <c r="E9" s="38">
        <v>94280.459000000003</v>
      </c>
      <c r="F9" s="38">
        <v>92784.316000000006</v>
      </c>
      <c r="G9" s="38">
        <v>92866.740999999995</v>
      </c>
      <c r="H9" s="38">
        <v>93347.948999999993</v>
      </c>
      <c r="I9" s="38">
        <v>93262.599000000002</v>
      </c>
      <c r="J9" s="38">
        <v>92812.599000000002</v>
      </c>
      <c r="K9" s="38">
        <v>93777.483999999997</v>
      </c>
      <c r="L9" s="38">
        <v>94377.409</v>
      </c>
      <c r="M9" s="38">
        <v>95081.159</v>
      </c>
      <c r="N9" s="38">
        <v>94280.459000000003</v>
      </c>
      <c r="O9" s="38">
        <v>92688.759000000005</v>
      </c>
      <c r="P9" s="38">
        <v>92193.759000000005</v>
      </c>
      <c r="Q9" s="38">
        <v>91056.558999999994</v>
      </c>
      <c r="R9" s="38">
        <v>88949.203999999998</v>
      </c>
      <c r="S9" s="38"/>
      <c r="T9" s="38"/>
      <c r="U9" s="38"/>
      <c r="V9" s="38"/>
      <c r="W9" s="38"/>
      <c r="X9" s="38"/>
      <c r="Y9" s="38"/>
      <c r="Z9" s="38"/>
    </row>
    <row r="10" spans="2:26" ht="15" customHeight="1" x14ac:dyDescent="0.25">
      <c r="B10" s="15" t="s">
        <v>1</v>
      </c>
      <c r="C10" s="38">
        <v>2748.8</v>
      </c>
      <c r="D10" s="38">
        <v>1900</v>
      </c>
      <c r="E10" s="38">
        <v>2900</v>
      </c>
      <c r="F10" s="38">
        <v>2800</v>
      </c>
      <c r="G10" s="38">
        <v>3300</v>
      </c>
      <c r="H10" s="38">
        <v>3300</v>
      </c>
      <c r="I10" s="38">
        <v>3300</v>
      </c>
      <c r="J10" s="38">
        <v>3300</v>
      </c>
      <c r="K10" s="38">
        <v>2700</v>
      </c>
      <c r="L10" s="38">
        <v>2900</v>
      </c>
      <c r="M10" s="38">
        <v>2900</v>
      </c>
      <c r="N10" s="38">
        <v>2900</v>
      </c>
      <c r="O10" s="38">
        <v>2200</v>
      </c>
      <c r="P10" s="38">
        <v>2300</v>
      </c>
      <c r="Q10" s="38">
        <v>3900</v>
      </c>
      <c r="R10" s="38">
        <v>7001.7</v>
      </c>
      <c r="S10" s="38"/>
      <c r="T10" s="38"/>
      <c r="U10" s="38"/>
      <c r="V10" s="38"/>
      <c r="W10" s="38"/>
      <c r="X10" s="38"/>
      <c r="Y10" s="38"/>
      <c r="Z10" s="38"/>
    </row>
    <row r="11" spans="2:26" ht="15" customHeight="1" x14ac:dyDescent="0.25">
      <c r="B11" s="15" t="s">
        <v>82</v>
      </c>
      <c r="C11" s="38">
        <v>0</v>
      </c>
      <c r="D11" s="38">
        <v>100</v>
      </c>
      <c r="E11" s="38">
        <v>100</v>
      </c>
      <c r="F11" s="38">
        <v>100</v>
      </c>
      <c r="G11" s="38">
        <v>100</v>
      </c>
      <c r="H11" s="38">
        <v>100</v>
      </c>
      <c r="I11" s="38">
        <v>100</v>
      </c>
      <c r="J11" s="38">
        <v>100</v>
      </c>
      <c r="K11" s="38">
        <v>100</v>
      </c>
      <c r="L11" s="38">
        <v>100</v>
      </c>
      <c r="M11" s="38">
        <v>100</v>
      </c>
      <c r="N11" s="38">
        <v>100</v>
      </c>
      <c r="O11" s="38">
        <v>100</v>
      </c>
      <c r="P11" s="38">
        <v>100</v>
      </c>
      <c r="Q11" s="38">
        <v>100</v>
      </c>
      <c r="R11" s="38">
        <v>100</v>
      </c>
      <c r="S11" s="38"/>
      <c r="T11" s="38"/>
      <c r="U11" s="38"/>
      <c r="V11" s="38"/>
      <c r="W11" s="38"/>
      <c r="X11" s="38"/>
      <c r="Y11" s="38"/>
      <c r="Z11" s="38"/>
    </row>
    <row r="12" spans="2:26" s="83" customFormat="1" ht="15" customHeight="1" x14ac:dyDescent="0.25">
      <c r="B12" s="14" t="s">
        <v>2</v>
      </c>
      <c r="C12" s="39">
        <v>15712.82718202969</v>
      </c>
      <c r="D12" s="39">
        <v>16215.685982000001</v>
      </c>
      <c r="E12" s="39">
        <v>16200.999481000001</v>
      </c>
      <c r="F12" s="39">
        <v>15746.174482580298</v>
      </c>
      <c r="G12" s="39">
        <v>15710.549482580298</v>
      </c>
      <c r="H12" s="39">
        <v>17023.279481580299</v>
      </c>
      <c r="I12" s="39">
        <v>16887.826282999999</v>
      </c>
      <c r="J12" s="39">
        <v>16814.481545999999</v>
      </c>
      <c r="K12" s="39">
        <v>16669.555074</v>
      </c>
      <c r="L12" s="39">
        <v>16652.247382738198</v>
      </c>
      <c r="M12" s="39">
        <v>16306.172382000001</v>
      </c>
      <c r="N12" s="39">
        <v>16200.999481000001</v>
      </c>
      <c r="O12" s="39">
        <v>16064.025763405192</v>
      </c>
      <c r="P12" s="39">
        <v>15990.681026563085</v>
      </c>
      <c r="Q12" s="39">
        <v>15789.087888563086</v>
      </c>
      <c r="R12" s="39">
        <v>16121.7801959477</v>
      </c>
      <c r="S12" s="39"/>
      <c r="T12" s="39"/>
      <c r="U12" s="39"/>
      <c r="V12" s="39"/>
      <c r="W12" s="39"/>
      <c r="X12" s="39"/>
      <c r="Y12" s="39"/>
      <c r="Z12" s="39"/>
    </row>
    <row r="13" spans="2:26" ht="15" customHeight="1" x14ac:dyDescent="0.25">
      <c r="B13" s="16" t="s">
        <v>13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2:26" ht="15.75" customHeight="1" x14ac:dyDescent="0.25">
      <c r="B14" s="15" t="s">
        <v>58</v>
      </c>
      <c r="C14" s="38">
        <v>5130.7881239999997</v>
      </c>
      <c r="D14" s="38">
        <v>6123.190724</v>
      </c>
      <c r="E14" s="38">
        <v>6149.0409250000002</v>
      </c>
      <c r="F14" s="38">
        <v>6136.8761249999998</v>
      </c>
      <c r="G14" s="38">
        <v>6136.8761249999998</v>
      </c>
      <c r="H14" s="38">
        <v>6136.8761240000003</v>
      </c>
      <c r="I14" s="38">
        <v>6149.0409250000002</v>
      </c>
      <c r="J14" s="38">
        <v>6149.0409250000002</v>
      </c>
      <c r="K14" s="38">
        <v>6149.0409239999999</v>
      </c>
      <c r="L14" s="38">
        <v>6149.0409250000002</v>
      </c>
      <c r="M14" s="38">
        <v>6149.0409250000002</v>
      </c>
      <c r="N14" s="38">
        <v>6048.8680240000003</v>
      </c>
      <c r="O14" s="38">
        <v>6059.5123059999996</v>
      </c>
      <c r="P14" s="38">
        <v>6059.5123059999996</v>
      </c>
      <c r="Q14" s="38">
        <v>6059.5123059999996</v>
      </c>
      <c r="R14" s="38">
        <v>6059.5123059999996</v>
      </c>
      <c r="S14" s="38"/>
      <c r="T14" s="38"/>
      <c r="U14" s="38"/>
      <c r="V14" s="38"/>
      <c r="W14" s="38"/>
      <c r="X14" s="38"/>
      <c r="Y14" s="38"/>
      <c r="Z14" s="38"/>
    </row>
    <row r="15" spans="2:26" s="11" customFormat="1" ht="15" customHeight="1" x14ac:dyDescent="0.25">
      <c r="B15" s="15" t="s">
        <v>23</v>
      </c>
      <c r="C15" s="38">
        <v>400</v>
      </c>
      <c r="D15" s="38">
        <v>1860.47</v>
      </c>
      <c r="E15" s="38">
        <v>1560.47</v>
      </c>
      <c r="F15" s="38">
        <v>1860.47</v>
      </c>
      <c r="G15" s="38">
        <v>1860.47</v>
      </c>
      <c r="H15" s="38">
        <v>1860.47</v>
      </c>
      <c r="I15" s="38">
        <v>1860.47</v>
      </c>
      <c r="J15" s="38">
        <v>1860.47</v>
      </c>
      <c r="K15" s="38">
        <v>1860.47</v>
      </c>
      <c r="L15" s="38">
        <v>1860.47</v>
      </c>
      <c r="M15" s="38">
        <v>1560.47</v>
      </c>
      <c r="N15" s="38">
        <v>1560.47</v>
      </c>
      <c r="O15" s="38">
        <v>1560.47</v>
      </c>
      <c r="P15" s="38">
        <v>1560.47</v>
      </c>
      <c r="Q15" s="38">
        <v>1553.8033330000001</v>
      </c>
      <c r="R15" s="38">
        <v>1553.8033330000001</v>
      </c>
      <c r="S15" s="38"/>
      <c r="T15" s="38"/>
      <c r="U15" s="38"/>
      <c r="V15" s="38"/>
      <c r="W15" s="38"/>
      <c r="X15" s="38"/>
      <c r="Y15" s="38"/>
      <c r="Z15" s="38"/>
    </row>
    <row r="16" spans="2:26" ht="15" customHeight="1" x14ac:dyDescent="0.25">
      <c r="B16" s="15" t="s">
        <v>24</v>
      </c>
      <c r="C16" s="38">
        <v>209</v>
      </c>
      <c r="D16" s="38">
        <v>312.2</v>
      </c>
      <c r="E16" s="38">
        <v>270.39999999999998</v>
      </c>
      <c r="F16" s="38">
        <v>301.75</v>
      </c>
      <c r="G16" s="38">
        <v>301.75</v>
      </c>
      <c r="H16" s="38">
        <v>291.3</v>
      </c>
      <c r="I16" s="38">
        <v>291.3</v>
      </c>
      <c r="J16" s="38">
        <v>280.85000000000002</v>
      </c>
      <c r="K16" s="38">
        <v>280.85000000000002</v>
      </c>
      <c r="L16" s="38">
        <v>280.85000000000002</v>
      </c>
      <c r="M16" s="38">
        <v>270.39999999999998</v>
      </c>
      <c r="N16" s="38">
        <v>270.39999999999998</v>
      </c>
      <c r="O16" s="38">
        <v>270.39999999999998</v>
      </c>
      <c r="P16" s="38">
        <v>259.95</v>
      </c>
      <c r="Q16" s="38">
        <v>259.95</v>
      </c>
      <c r="R16" s="38">
        <v>259.95</v>
      </c>
      <c r="S16" s="38"/>
      <c r="T16" s="38"/>
      <c r="U16" s="38"/>
      <c r="V16" s="38"/>
      <c r="W16" s="38"/>
      <c r="X16" s="38"/>
      <c r="Y16" s="38"/>
      <c r="Z16" s="38"/>
    </row>
    <row r="17" spans="2:26" ht="15" customHeight="1" x14ac:dyDescent="0.25">
      <c r="B17" s="14" t="s">
        <v>3</v>
      </c>
      <c r="C17" s="39">
        <v>1215.999992</v>
      </c>
      <c r="D17" s="39">
        <v>1755.4867139999999</v>
      </c>
      <c r="E17" s="39">
        <v>1427.513475</v>
      </c>
      <c r="F17" s="39">
        <v>1697.547714</v>
      </c>
      <c r="G17" s="39">
        <v>1605.547714</v>
      </c>
      <c r="H17" s="39">
        <v>1599.8334279999999</v>
      </c>
      <c r="I17" s="39">
        <v>1582.0834279999999</v>
      </c>
      <c r="J17" s="39">
        <v>1582.0834279999999</v>
      </c>
      <c r="K17" s="39">
        <v>1525.2277610000001</v>
      </c>
      <c r="L17" s="39">
        <v>1525.2277613340002</v>
      </c>
      <c r="M17" s="39">
        <v>1433.2277610000001</v>
      </c>
      <c r="N17" s="39">
        <v>1427.513475</v>
      </c>
      <c r="O17" s="39">
        <v>1409.763475</v>
      </c>
      <c r="P17" s="39">
        <v>1409.763475</v>
      </c>
      <c r="Q17" s="39">
        <v>1352.9078079999999</v>
      </c>
      <c r="R17" s="39">
        <v>1352.9078079999999</v>
      </c>
      <c r="S17" s="39"/>
      <c r="T17" s="39"/>
      <c r="U17" s="39"/>
      <c r="V17" s="39"/>
      <c r="W17" s="39"/>
      <c r="X17" s="39"/>
      <c r="Y17" s="39"/>
      <c r="Z17" s="39"/>
    </row>
    <row r="18" spans="2:26" ht="15" customHeight="1" x14ac:dyDescent="0.25">
      <c r="B18" s="15" t="s">
        <v>25</v>
      </c>
      <c r="C18" s="38">
        <v>219.99999199999999</v>
      </c>
      <c r="D18" s="38">
        <v>157.5</v>
      </c>
      <c r="E18" s="38">
        <v>135</v>
      </c>
      <c r="F18" s="38">
        <v>146.25</v>
      </c>
      <c r="G18" s="38">
        <v>146.25</v>
      </c>
      <c r="H18" s="38">
        <v>146.25</v>
      </c>
      <c r="I18" s="38">
        <v>135</v>
      </c>
      <c r="J18" s="38">
        <v>135</v>
      </c>
      <c r="K18" s="38">
        <v>135</v>
      </c>
      <c r="L18" s="38">
        <v>135</v>
      </c>
      <c r="M18" s="38">
        <v>135</v>
      </c>
      <c r="N18" s="38">
        <v>135</v>
      </c>
      <c r="O18" s="38">
        <v>123.75</v>
      </c>
      <c r="P18" s="38">
        <v>123.75</v>
      </c>
      <c r="Q18" s="38">
        <v>123.75</v>
      </c>
      <c r="R18" s="38">
        <v>123.75</v>
      </c>
      <c r="S18" s="38"/>
      <c r="T18" s="38"/>
      <c r="U18" s="38"/>
      <c r="V18" s="38"/>
      <c r="W18" s="38"/>
      <c r="X18" s="38"/>
      <c r="Y18" s="38"/>
      <c r="Z18" s="38"/>
    </row>
    <row r="19" spans="2:26" x14ac:dyDescent="0.25">
      <c r="B19" s="15"/>
      <c r="C19" s="38"/>
      <c r="D19" s="38"/>
      <c r="E19" s="38"/>
      <c r="F19" s="38"/>
      <c r="G19" s="38"/>
      <c r="H19" s="38"/>
    </row>
    <row r="20" spans="2:26" ht="15" customHeight="1" x14ac:dyDescent="0.25">
      <c r="B20" s="13" t="s">
        <v>27</v>
      </c>
      <c r="I20" s="31"/>
      <c r="J20" s="31"/>
      <c r="K20" s="31"/>
      <c r="L20" s="31"/>
    </row>
    <row r="21" spans="2:26" s="83" customFormat="1" ht="15" customHeight="1" x14ac:dyDescent="0.25">
      <c r="B21" s="14" t="s">
        <v>57</v>
      </c>
      <c r="C21" s="69">
        <v>3.903105063645846</v>
      </c>
      <c r="D21" s="69">
        <v>3.6191187835371648</v>
      </c>
      <c r="E21" s="69">
        <v>3.3158789498438996</v>
      </c>
      <c r="F21" s="69">
        <v>3.5043864878532567</v>
      </c>
      <c r="G21" s="69">
        <v>3.487575303091647</v>
      </c>
      <c r="H21" s="69">
        <v>3.4813053701867238</v>
      </c>
      <c r="I21" s="69">
        <v>3.4534691997096187</v>
      </c>
      <c r="J21" s="69">
        <v>3.392822346112367</v>
      </c>
      <c r="K21" s="69">
        <v>3.4168652232830889</v>
      </c>
      <c r="L21" s="69">
        <v>3.3944604052840224</v>
      </c>
      <c r="M21" s="69">
        <v>3.372793551947082</v>
      </c>
      <c r="N21" s="69">
        <v>3.3158789498438996</v>
      </c>
      <c r="O21" s="69">
        <v>3.3026613629914463</v>
      </c>
      <c r="P21" s="69">
        <v>3.2058731839357626</v>
      </c>
      <c r="Q21" s="69">
        <v>3.1199257399865514</v>
      </c>
      <c r="R21" s="69">
        <v>3.0616902225529605</v>
      </c>
      <c r="S21" s="69"/>
      <c r="T21" s="69"/>
      <c r="U21" s="69"/>
      <c r="V21" s="69"/>
      <c r="W21" s="69"/>
      <c r="X21" s="69"/>
      <c r="Y21" s="69"/>
      <c r="Z21" s="69"/>
    </row>
    <row r="22" spans="2:26" ht="15" customHeight="1" x14ac:dyDescent="0.25">
      <c r="B22" s="15" t="s">
        <v>0</v>
      </c>
      <c r="C22" s="60">
        <v>4.0138560800650769</v>
      </c>
      <c r="D22" s="60">
        <v>3.683676510704152</v>
      </c>
      <c r="E22" s="60">
        <v>3.4081907038154529</v>
      </c>
      <c r="F22" s="60">
        <v>3.5995544080992512</v>
      </c>
      <c r="G22" s="60">
        <v>3.6013953238740419</v>
      </c>
      <c r="H22" s="60">
        <v>3.5972226089119106</v>
      </c>
      <c r="I22" s="60">
        <v>3.5678113447244275</v>
      </c>
      <c r="J22" s="60">
        <v>3.4999391955632193</v>
      </c>
      <c r="K22" s="60">
        <v>3.5049333340800457</v>
      </c>
      <c r="L22" s="60">
        <v>3.4856396572345427</v>
      </c>
      <c r="M22" s="70">
        <v>3.4634682395775442</v>
      </c>
      <c r="N22" s="70">
        <v>3.4081907038154529</v>
      </c>
      <c r="O22" s="70">
        <v>3.5879016303398283</v>
      </c>
      <c r="P22" s="70">
        <v>3.3140826681224582</v>
      </c>
      <c r="Q22" s="70">
        <v>3.2730441865800306</v>
      </c>
      <c r="R22" s="70">
        <v>3.2644965619851427</v>
      </c>
      <c r="S22" s="70"/>
      <c r="T22" s="70"/>
      <c r="U22" s="70"/>
      <c r="V22" s="70"/>
      <c r="W22" s="70"/>
      <c r="X22" s="70"/>
      <c r="Y22" s="70"/>
      <c r="Z22" s="70"/>
    </row>
    <row r="23" spans="2:26" ht="15" customHeight="1" x14ac:dyDescent="0.25">
      <c r="B23" s="15" t="s">
        <v>1</v>
      </c>
      <c r="C23" s="60">
        <v>0.38724265233546501</v>
      </c>
      <c r="D23" s="60">
        <v>0.55919250180245128</v>
      </c>
      <c r="E23" s="60">
        <v>0.32432687765706192</v>
      </c>
      <c r="F23" s="60">
        <v>0.35078277886497067</v>
      </c>
      <c r="G23" s="60">
        <v>0.284516396845164</v>
      </c>
      <c r="H23" s="60">
        <v>0.20232461602324617</v>
      </c>
      <c r="I23" s="60">
        <v>0.2220008302200083</v>
      </c>
      <c r="J23" s="60">
        <v>0.38015774180157741</v>
      </c>
      <c r="K23" s="60">
        <v>0.36783358701166924</v>
      </c>
      <c r="L23" s="60">
        <v>0.43656117146905998</v>
      </c>
      <c r="M23" s="70">
        <v>0.40925838450637692</v>
      </c>
      <c r="N23" s="70">
        <v>0.32432687765706192</v>
      </c>
      <c r="O23" s="70">
        <v>0.33823163138231632</v>
      </c>
      <c r="P23" s="70">
        <v>0.55199523525908278</v>
      </c>
      <c r="Q23" s="70">
        <v>0.54063926940639262</v>
      </c>
      <c r="R23" s="70">
        <v>0.48524986397628289</v>
      </c>
      <c r="S23" s="70"/>
      <c r="T23" s="70"/>
      <c r="U23" s="70"/>
      <c r="V23" s="70"/>
      <c r="W23" s="70"/>
      <c r="X23" s="70"/>
      <c r="Y23" s="70"/>
      <c r="Z23" s="70"/>
    </row>
    <row r="24" spans="2:26" s="83" customFormat="1" ht="15" customHeight="1" x14ac:dyDescent="0.25">
      <c r="B24" s="14" t="s">
        <v>2</v>
      </c>
      <c r="C24" s="69">
        <v>4.1432851724567961</v>
      </c>
      <c r="D24" s="69">
        <v>3.4986776751361037</v>
      </c>
      <c r="E24" s="69">
        <v>3.7302427754491152</v>
      </c>
      <c r="F24" s="69">
        <v>3.1832422767308111</v>
      </c>
      <c r="G24" s="69">
        <v>3.0908712378809686</v>
      </c>
      <c r="H24" s="69">
        <v>4.053526247441698</v>
      </c>
      <c r="I24" s="69">
        <v>4.0460534563670656</v>
      </c>
      <c r="J24" s="69">
        <v>3.9623441672773971</v>
      </c>
      <c r="K24" s="69">
        <v>3.9141713278574479</v>
      </c>
      <c r="L24" s="69">
        <v>3.8255382667142794</v>
      </c>
      <c r="M24" s="69">
        <v>3.8189671133448799</v>
      </c>
      <c r="N24" s="69">
        <v>3.7273495782600263</v>
      </c>
      <c r="O24" s="69">
        <v>3.6716037446306609</v>
      </c>
      <c r="P24" s="69">
        <v>3.5962322865624872</v>
      </c>
      <c r="Q24" s="69">
        <v>3.5260765275711359</v>
      </c>
      <c r="R24" s="69">
        <v>3.6024573386567296</v>
      </c>
      <c r="S24" s="69"/>
      <c r="T24" s="69"/>
      <c r="U24" s="69"/>
      <c r="V24" s="69"/>
      <c r="W24" s="69"/>
      <c r="X24" s="69"/>
      <c r="Y24" s="69"/>
      <c r="Z24" s="69"/>
    </row>
    <row r="25" spans="2:26" ht="15" customHeight="1" x14ac:dyDescent="0.25">
      <c r="B25" s="16" t="s">
        <v>13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2:26" ht="15" customHeight="1" x14ac:dyDescent="0.25">
      <c r="B26" s="15" t="s">
        <v>58</v>
      </c>
      <c r="C26" s="60">
        <v>4.8456878501387237</v>
      </c>
      <c r="D26" s="60">
        <v>3.7511272792877897</v>
      </c>
      <c r="E26" s="60">
        <v>2.8973832045701666</v>
      </c>
      <c r="F26" s="60">
        <v>3.4196204299727215</v>
      </c>
      <c r="G26" s="60">
        <v>3.334688923123406</v>
      </c>
      <c r="H26" s="60">
        <v>3.2524971423014883</v>
      </c>
      <c r="I26" s="60">
        <v>3.3165612867619467</v>
      </c>
      <c r="J26" s="60">
        <v>3.2316297799126299</v>
      </c>
      <c r="K26" s="60">
        <v>3.1415768697689059</v>
      </c>
      <c r="L26" s="60">
        <v>3.0645064922413989</v>
      </c>
      <c r="M26" s="70">
        <v>2.9823147114194812</v>
      </c>
      <c r="N26" s="70">
        <v>2.8772241870855808</v>
      </c>
      <c r="O26" s="70">
        <v>2.7870783810755979</v>
      </c>
      <c r="P26" s="70">
        <v>2.72</v>
      </c>
      <c r="Q26" s="70">
        <v>2.63</v>
      </c>
      <c r="R26" s="70">
        <v>2.54845706379791</v>
      </c>
      <c r="S26" s="70"/>
      <c r="T26" s="70"/>
      <c r="U26" s="70"/>
      <c r="V26" s="70"/>
      <c r="W26" s="70"/>
      <c r="X26" s="70"/>
      <c r="Y26" s="70"/>
      <c r="Z26" s="70"/>
    </row>
    <row r="27" spans="2:26" s="11" customFormat="1" ht="15" customHeight="1" x14ac:dyDescent="0.25">
      <c r="B27" s="15" t="s">
        <v>23</v>
      </c>
      <c r="C27" s="60">
        <v>3.7164383561643834</v>
      </c>
      <c r="D27" s="60">
        <v>4.9288527990901692</v>
      </c>
      <c r="E27" s="60">
        <v>4.7035560150432367</v>
      </c>
      <c r="F27" s="60">
        <v>4.597345949775101</v>
      </c>
      <c r="G27" s="60">
        <v>4.5124144429257864</v>
      </c>
      <c r="H27" s="60">
        <v>4.4302226621038683</v>
      </c>
      <c r="I27" s="60">
        <v>4.3452911552545528</v>
      </c>
      <c r="J27" s="60">
        <v>4.2603596484052382</v>
      </c>
      <c r="K27" s="60">
        <v>4.17816786758332</v>
      </c>
      <c r="L27" s="60">
        <v>4.0932363607340054</v>
      </c>
      <c r="M27" s="70">
        <v>4.7884875218925522</v>
      </c>
      <c r="N27" s="70">
        <v>4.7035560150432367</v>
      </c>
      <c r="O27" s="70">
        <v>4.618624508193923</v>
      </c>
      <c r="P27" s="70">
        <v>4.5419121794267987</v>
      </c>
      <c r="Q27" s="70">
        <v>4.4489740223418641</v>
      </c>
      <c r="R27" s="70">
        <v>4.3640425154925495</v>
      </c>
      <c r="S27" s="70"/>
      <c r="T27" s="70"/>
      <c r="U27" s="70"/>
      <c r="V27" s="70"/>
      <c r="W27" s="70"/>
      <c r="X27" s="70"/>
      <c r="Y27" s="70"/>
      <c r="Z27" s="70"/>
    </row>
    <row r="28" spans="2:26" ht="15" customHeight="1" x14ac:dyDescent="0.25">
      <c r="B28" s="15" t="s">
        <v>24</v>
      </c>
      <c r="C28" s="60">
        <v>4.9178082191780819</v>
      </c>
      <c r="D28" s="60">
        <v>3.8121945012417404</v>
      </c>
      <c r="E28" s="60">
        <v>2.7931283942611658</v>
      </c>
      <c r="F28" s="60">
        <v>3.4770301097479317</v>
      </c>
      <c r="G28" s="60">
        <v>3.3920986028986166</v>
      </c>
      <c r="H28" s="60">
        <v>3.305986860977479</v>
      </c>
      <c r="I28" s="60">
        <v>3.2210553541281639</v>
      </c>
      <c r="J28" s="60">
        <v>3.1319121746361951</v>
      </c>
      <c r="K28" s="60">
        <v>3.049720393814277</v>
      </c>
      <c r="L28" s="60">
        <v>2.9647888869649623</v>
      </c>
      <c r="M28" s="70">
        <v>2.8780599011104808</v>
      </c>
      <c r="N28" s="70">
        <v>2.7931283942611658</v>
      </c>
      <c r="O28" s="70">
        <v>2.7081968874118507</v>
      </c>
      <c r="P28" s="70">
        <v>2.6265825619784628</v>
      </c>
      <c r="Q28" s="70">
        <v>2.5443907811565447</v>
      </c>
      <c r="R28" s="70">
        <v>2.4594592743072301</v>
      </c>
      <c r="S28" s="70"/>
      <c r="T28" s="70"/>
      <c r="U28" s="70"/>
      <c r="V28" s="70"/>
      <c r="W28" s="70"/>
      <c r="X28" s="70"/>
      <c r="Y28" s="70"/>
      <c r="Z28" s="70"/>
    </row>
    <row r="29" spans="2:26" ht="15" customHeight="1" x14ac:dyDescent="0.25">
      <c r="B29" s="14" t="s">
        <v>3</v>
      </c>
      <c r="C29" s="69">
        <v>6.4046323253549167</v>
      </c>
      <c r="D29" s="69">
        <v>6.4389857913068624</v>
      </c>
      <c r="E29" s="69">
        <v>5.9049629317430483</v>
      </c>
      <c r="F29" s="69">
        <v>6.1470603551882625</v>
      </c>
      <c r="G29" s="69">
        <v>6.270560748542505</v>
      </c>
      <c r="H29" s="69">
        <v>6.1640098226389117</v>
      </c>
      <c r="I29" s="69">
        <v>6.0678776849101776</v>
      </c>
      <c r="J29" s="69">
        <v>5.9829461780608622</v>
      </c>
      <c r="K29" s="69">
        <v>5.9364484317819066</v>
      </c>
      <c r="L29" s="69">
        <v>5.851516924932592</v>
      </c>
      <c r="M29" s="75">
        <v>6.0162052681569858</v>
      </c>
      <c r="N29" s="75">
        <v>5.9049629317430483</v>
      </c>
      <c r="O29" s="75">
        <v>5.8105472313823157</v>
      </c>
      <c r="P29" s="75">
        <v>5.7338349026151922</v>
      </c>
      <c r="Q29" s="75">
        <v>5.7022543480018841</v>
      </c>
      <c r="R29" s="75">
        <v>5.6173228411525686</v>
      </c>
      <c r="S29" s="75"/>
      <c r="T29" s="75"/>
      <c r="U29" s="75"/>
      <c r="V29" s="75"/>
      <c r="W29" s="75"/>
      <c r="X29" s="75"/>
      <c r="Y29" s="75"/>
      <c r="Z29" s="75"/>
    </row>
    <row r="30" spans="2:26" ht="15" customHeight="1" x14ac:dyDescent="0.25">
      <c r="B30" s="15" t="s">
        <v>25</v>
      </c>
      <c r="C30" s="60">
        <v>6.6508096140020436</v>
      </c>
      <c r="D30" s="60">
        <v>6.5643835616438357</v>
      </c>
      <c r="E30" s="60">
        <v>5.5616438356164384</v>
      </c>
      <c r="F30" s="60">
        <v>6.2328767123287667</v>
      </c>
      <c r="G30" s="60">
        <v>6.1479452054794521</v>
      </c>
      <c r="H30" s="60">
        <v>6.065753424657534</v>
      </c>
      <c r="I30" s="60">
        <v>5.9808219178082194</v>
      </c>
      <c r="J30" s="60">
        <v>5.8958904109589039</v>
      </c>
      <c r="K30" s="60">
        <v>5.8136986301369866</v>
      </c>
      <c r="L30" s="60">
        <v>5.7287671232876711</v>
      </c>
      <c r="M30" s="70">
        <v>5.646575342465753</v>
      </c>
      <c r="N30" s="70">
        <v>5.5616438356164384</v>
      </c>
      <c r="O30" s="70">
        <v>5.4767123287671229</v>
      </c>
      <c r="P30" s="70">
        <v>5.4</v>
      </c>
      <c r="Q30" s="70">
        <v>5.3178082191780822</v>
      </c>
      <c r="R30" s="70">
        <v>5.2328767123287667</v>
      </c>
      <c r="S30" s="88"/>
      <c r="T30" s="88"/>
      <c r="U30" s="88"/>
      <c r="V30" s="88"/>
      <c r="W30" s="88"/>
      <c r="X30" s="88"/>
      <c r="Y30" s="88"/>
      <c r="Z30" s="88"/>
    </row>
    <row r="31" spans="2:26" ht="15" customHeight="1" x14ac:dyDescent="0.25">
      <c r="B31" s="15"/>
    </row>
    <row r="32" spans="2:26" ht="15" customHeight="1" x14ac:dyDescent="0.25">
      <c r="B32" s="13" t="s">
        <v>26</v>
      </c>
      <c r="I32" s="31"/>
      <c r="J32" s="31"/>
      <c r="K32" s="31"/>
      <c r="L32" s="31"/>
    </row>
    <row r="33" spans="2:26" ht="15" customHeight="1" x14ac:dyDescent="0.25">
      <c r="B33" s="14" t="s">
        <v>57</v>
      </c>
      <c r="C33" s="36">
        <v>3.6205581080395934E-2</v>
      </c>
      <c r="D33" s="36">
        <v>3.4480750131178503E-2</v>
      </c>
      <c r="E33" s="36">
        <v>3.2771845836062762E-2</v>
      </c>
      <c r="F33" s="36">
        <v>3.3519310028592972E-2</v>
      </c>
      <c r="G33" s="36">
        <v>3.3391184133504136E-2</v>
      </c>
      <c r="H33" s="36">
        <v>3.3273317121814937E-2</v>
      </c>
      <c r="I33" s="36">
        <v>3.3065359109690065E-2</v>
      </c>
      <c r="J33" s="36">
        <v>3.3105722304939432E-2</v>
      </c>
      <c r="K33" s="36">
        <v>3.3094998227443745E-2</v>
      </c>
      <c r="L33" s="36">
        <v>3.3009532760098798E-2</v>
      </c>
      <c r="M33" s="36">
        <v>3.2825368394482288E-2</v>
      </c>
      <c r="N33" s="36">
        <v>3.2771845836062762E-2</v>
      </c>
      <c r="O33" s="36">
        <v>3.288619681889824E-2</v>
      </c>
      <c r="P33" s="36">
        <v>3.268160520145167E-2</v>
      </c>
      <c r="Q33" s="36">
        <v>3.241019544079779E-2</v>
      </c>
      <c r="R33" s="36">
        <v>3.1549445496369337E-2</v>
      </c>
      <c r="S33" s="36"/>
      <c r="T33" s="36"/>
      <c r="U33" s="36"/>
      <c r="V33" s="36"/>
      <c r="W33" s="36"/>
      <c r="X33" s="36"/>
      <c r="Y33" s="36"/>
      <c r="Z33" s="36"/>
    </row>
    <row r="34" spans="2:26" ht="15" customHeight="1" x14ac:dyDescent="0.25">
      <c r="B34" s="15" t="s">
        <v>0</v>
      </c>
      <c r="C34" s="31">
        <v>3.7027494393119559E-2</v>
      </c>
      <c r="D34" s="31">
        <v>3.499724021698402E-2</v>
      </c>
      <c r="E34" s="31">
        <v>3.3387408406624186E-2</v>
      </c>
      <c r="F34" s="31">
        <v>3.4196057681505167E-2</v>
      </c>
      <c r="G34" s="31">
        <v>3.4142297038828977E-2</v>
      </c>
      <c r="H34" s="31">
        <v>3.4016391257294783E-2</v>
      </c>
      <c r="I34" s="31">
        <v>3.3792372787080471E-2</v>
      </c>
      <c r="J34" s="31">
        <v>3.3810760029465405E-2</v>
      </c>
      <c r="K34" s="31">
        <v>3.3646403689042363E-2</v>
      </c>
      <c r="L34" s="31">
        <v>3.36271374073982E-2</v>
      </c>
      <c r="M34" s="31">
        <v>3.3437368384311487E-2</v>
      </c>
      <c r="N34" s="31">
        <v>3.3387408406624186E-2</v>
      </c>
      <c r="O34" s="31">
        <v>3.2728387015121173E-2</v>
      </c>
      <c r="P34" s="31">
        <v>3.3272003036290118E-2</v>
      </c>
      <c r="Q34" s="31">
        <v>3.321620581308151E-2</v>
      </c>
      <c r="R34" s="31">
        <v>3.304645028779573E-2</v>
      </c>
      <c r="S34" s="31"/>
      <c r="T34" s="31"/>
      <c r="U34" s="31"/>
      <c r="V34" s="31"/>
      <c r="W34" s="31"/>
      <c r="X34" s="31"/>
      <c r="Y34" s="31"/>
      <c r="Z34" s="31"/>
    </row>
    <row r="35" spans="2:26" ht="15" customHeight="1" x14ac:dyDescent="0.25">
      <c r="B35" s="15" t="s">
        <v>1</v>
      </c>
      <c r="C35" s="29">
        <v>1.011341312572759E-2</v>
      </c>
      <c r="D35" s="29">
        <v>0.01</v>
      </c>
      <c r="E35" s="29">
        <v>1.2823275862068967E-2</v>
      </c>
      <c r="F35" s="29">
        <v>1.1093749999999999E-2</v>
      </c>
      <c r="G35" s="29">
        <v>1.2253787878787878E-2</v>
      </c>
      <c r="H35" s="29">
        <v>1.2253787878787878E-2</v>
      </c>
      <c r="I35" s="29">
        <v>1.2518939393939395E-2</v>
      </c>
      <c r="J35" s="29">
        <v>1.3276515151515152E-2</v>
      </c>
      <c r="K35" s="29">
        <v>1.4004629629629627E-2</v>
      </c>
      <c r="L35" s="29">
        <v>1.2974137931034482E-2</v>
      </c>
      <c r="M35" s="31">
        <v>1.2823275862068967E-2</v>
      </c>
      <c r="N35" s="31">
        <v>1.2823275862068967E-2</v>
      </c>
      <c r="O35" s="31">
        <v>1.2727272727272728E-2</v>
      </c>
      <c r="P35" s="31">
        <v>1.2907608695652172E-2</v>
      </c>
      <c r="Q35" s="31">
        <v>1.2868589743589742E-2</v>
      </c>
      <c r="R35" s="31">
        <v>1.2982177542596798E-2</v>
      </c>
      <c r="S35" s="31"/>
      <c r="T35" s="31"/>
      <c r="U35" s="31"/>
      <c r="V35" s="31"/>
      <c r="W35" s="31"/>
      <c r="X35" s="31"/>
      <c r="Y35" s="31"/>
      <c r="Z35" s="31"/>
    </row>
    <row r="36" spans="2:26" ht="15" customHeight="1" x14ac:dyDescent="0.25">
      <c r="B36" s="14" t="s">
        <v>2</v>
      </c>
      <c r="C36" s="36">
        <v>4.5291335360918408E-2</v>
      </c>
      <c r="D36" s="36">
        <v>4.4570407296134061E-2</v>
      </c>
      <c r="E36" s="36">
        <v>4.6210765873737708E-2</v>
      </c>
      <c r="F36" s="36">
        <v>4.4595586357080448E-2</v>
      </c>
      <c r="G36" s="36">
        <v>4.4546686815551934E-2</v>
      </c>
      <c r="H36" s="36">
        <v>4.580706926632104E-2</v>
      </c>
      <c r="I36" s="36">
        <v>4.5842566662663661E-2</v>
      </c>
      <c r="J36" s="36">
        <v>4.5827498096729251E-2</v>
      </c>
      <c r="K36" s="36">
        <v>4.5958009116929967E-2</v>
      </c>
      <c r="L36" s="36">
        <v>4.5942685363239651E-2</v>
      </c>
      <c r="M36" s="36">
        <v>4.6215295296680038E-2</v>
      </c>
      <c r="N36" s="36">
        <v>4.5994191004949538E-2</v>
      </c>
      <c r="O36" s="36">
        <v>4.603345778923168E-2</v>
      </c>
      <c r="P36" s="36">
        <v>4.6021252333289263E-2</v>
      </c>
      <c r="Q36" s="36">
        <v>4.616453474380567E-2</v>
      </c>
      <c r="R36" s="36">
        <v>4.6064910523328569E-2</v>
      </c>
      <c r="S36" s="36"/>
      <c r="T36" s="36"/>
      <c r="U36" s="36"/>
      <c r="V36" s="36"/>
      <c r="W36" s="36"/>
      <c r="X36" s="36"/>
      <c r="Y36" s="36"/>
      <c r="Z36" s="36"/>
    </row>
    <row r="37" spans="2:26" ht="15" customHeight="1" x14ac:dyDescent="0.25">
      <c r="B37" s="16" t="s">
        <v>13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2:26" ht="15" customHeight="1" x14ac:dyDescent="0.25">
      <c r="B38" s="15" t="s">
        <v>58</v>
      </c>
      <c r="C38" s="31">
        <v>5.1252972923396763E-2</v>
      </c>
      <c r="D38" s="31">
        <v>4.8633656287721726E-2</v>
      </c>
      <c r="E38" s="31">
        <v>4.8633656287721726E-2</v>
      </c>
      <c r="F38" s="31">
        <v>4.8633656287721726E-2</v>
      </c>
      <c r="G38" s="31">
        <v>4.8633656287721726E-2</v>
      </c>
      <c r="H38" s="31">
        <v>4.8633656287721726E-2</v>
      </c>
      <c r="I38" s="31">
        <v>4.8633656287721726E-2</v>
      </c>
      <c r="J38" s="31">
        <v>4.8633656287721726E-2</v>
      </c>
      <c r="K38" s="31">
        <v>4.8633656287721726E-2</v>
      </c>
      <c r="L38" s="31">
        <v>4.8633656287721726E-2</v>
      </c>
      <c r="M38" s="31">
        <v>4.8633656287721726E-2</v>
      </c>
      <c r="N38" s="31">
        <v>4.8030643351787833E-2</v>
      </c>
      <c r="O38" s="31">
        <v>4.8030643351787833E-2</v>
      </c>
      <c r="P38" s="31">
        <v>4.8030643351787833E-2</v>
      </c>
      <c r="Q38" s="31">
        <v>4.8030643351787833E-2</v>
      </c>
      <c r="R38" s="31">
        <v>4.8030643351787833E-2</v>
      </c>
      <c r="S38" s="31"/>
      <c r="T38" s="31"/>
      <c r="U38" s="31"/>
      <c r="V38" s="31"/>
      <c r="W38" s="31"/>
      <c r="X38" s="31"/>
      <c r="Y38" s="31"/>
      <c r="Z38" s="31"/>
    </row>
    <row r="39" spans="2:26" ht="15" customHeight="1" x14ac:dyDescent="0.25">
      <c r="B39" s="15" t="s">
        <v>23</v>
      </c>
      <c r="C39" s="31">
        <v>3.2125000000000001E-2</v>
      </c>
      <c r="D39" s="31">
        <v>3.8681865335103496E-2</v>
      </c>
      <c r="E39" s="31">
        <v>4.0447076842233434E-2</v>
      </c>
      <c r="F39" s="31">
        <v>3.8681865335103496E-2</v>
      </c>
      <c r="G39" s="31">
        <v>3.8681865335103496E-2</v>
      </c>
      <c r="H39" s="31">
        <v>3.8681865335103496E-2</v>
      </c>
      <c r="I39" s="31">
        <v>3.8681865335103496E-2</v>
      </c>
      <c r="J39" s="31">
        <v>3.8681865335103496E-2</v>
      </c>
      <c r="K39" s="31">
        <v>3.8681865335103496E-2</v>
      </c>
      <c r="L39" s="31">
        <v>3.8681865335103503E-2</v>
      </c>
      <c r="M39" s="31">
        <v>4.0447076842233434E-2</v>
      </c>
      <c r="N39" s="31">
        <v>4.0447076842233434E-2</v>
      </c>
      <c r="O39" s="31">
        <v>4.0447076842233434E-2</v>
      </c>
      <c r="P39" s="31">
        <v>4.0447076842233434E-2</v>
      </c>
      <c r="Q39" s="31">
        <v>4.0447076842233434E-2</v>
      </c>
      <c r="R39" s="31">
        <v>4.0447076842233434E-2</v>
      </c>
      <c r="S39" s="31"/>
      <c r="T39" s="31"/>
      <c r="U39" s="31"/>
      <c r="V39" s="31"/>
      <c r="W39" s="31"/>
      <c r="X39" s="31"/>
      <c r="Y39" s="31"/>
      <c r="Z39" s="31"/>
    </row>
    <row r="40" spans="2:26" ht="15" customHeight="1" x14ac:dyDescent="0.25">
      <c r="B40" s="15" t="s">
        <v>24</v>
      </c>
      <c r="C40" s="31">
        <v>0.05</v>
      </c>
      <c r="D40" s="31">
        <v>4.5355541319666882E-2</v>
      </c>
      <c r="E40" s="31">
        <v>4.4637573964497038E-2</v>
      </c>
      <c r="F40" s="31">
        <v>4.5194697597348801E-2</v>
      </c>
      <c r="G40" s="31">
        <v>4.5194697597348801E-2</v>
      </c>
      <c r="H40" s="31">
        <v>4.5022313765877106E-2</v>
      </c>
      <c r="I40" s="31">
        <v>4.5022313765877106E-2</v>
      </c>
      <c r="J40" s="31">
        <v>4.4837101655688091E-2</v>
      </c>
      <c r="K40" s="31">
        <v>4.4837101655688091E-2</v>
      </c>
      <c r="L40" s="31">
        <v>4.4837101655688091E-2</v>
      </c>
      <c r="M40" s="31">
        <v>4.4637573964497038E-2</v>
      </c>
      <c r="N40" s="31">
        <v>4.4637573964497038E-2</v>
      </c>
      <c r="O40" s="31">
        <v>4.4637573964497038E-2</v>
      </c>
      <c r="P40" s="31">
        <v>4.4422004231582997E-2</v>
      </c>
      <c r="Q40" s="31">
        <v>4.4422004231582997E-2</v>
      </c>
      <c r="R40" s="31">
        <v>4.4422004231582997E-2</v>
      </c>
      <c r="S40" s="31"/>
      <c r="T40" s="31"/>
      <c r="U40" s="31"/>
      <c r="V40" s="31"/>
      <c r="W40" s="31"/>
      <c r="X40" s="31"/>
      <c r="Y40" s="31"/>
      <c r="Z40" s="31"/>
    </row>
    <row r="41" spans="2:26" ht="15" customHeight="1" x14ac:dyDescent="0.25">
      <c r="B41" s="14" t="s">
        <v>3</v>
      </c>
      <c r="C41" s="66">
        <v>4.3042762987123451E-2</v>
      </c>
      <c r="D41" s="66">
        <v>4.1938634723270266E-2</v>
      </c>
      <c r="E41" s="66">
        <v>4.2653816746481936E-2</v>
      </c>
      <c r="F41" s="66">
        <v>4.1871800111298672E-2</v>
      </c>
      <c r="G41" s="66">
        <v>4.226556331417753E-2</v>
      </c>
      <c r="H41" s="66">
        <v>4.2273655454585238E-2</v>
      </c>
      <c r="I41" s="66">
        <v>4.2092949045162496E-2</v>
      </c>
      <c r="J41" s="66">
        <v>4.2092949045162496E-2</v>
      </c>
      <c r="K41" s="66">
        <v>4.2182204685127775E-2</v>
      </c>
      <c r="L41" s="66">
        <v>4.2182204685127775E-2</v>
      </c>
      <c r="M41" s="66">
        <v>4.2643235966308611E-2</v>
      </c>
      <c r="N41" s="66">
        <v>4.2653816746481936E-2</v>
      </c>
      <c r="O41" s="66">
        <v>4.2455808529051134E-2</v>
      </c>
      <c r="P41" s="66">
        <v>4.2455808529051134E-2</v>
      </c>
      <c r="Q41" s="66">
        <v>4.2571681757933945E-2</v>
      </c>
      <c r="R41" s="66">
        <v>4.2571681757933945E-2</v>
      </c>
      <c r="S41" s="66"/>
      <c r="T41" s="66"/>
      <c r="U41" s="66"/>
      <c r="V41" s="66"/>
      <c r="W41" s="66"/>
      <c r="X41" s="66"/>
      <c r="Y41" s="66"/>
      <c r="Z41" s="66"/>
    </row>
    <row r="42" spans="2:26" ht="15" customHeight="1" x14ac:dyDescent="0.25">
      <c r="B42" s="22" t="s">
        <v>25</v>
      </c>
      <c r="C42" s="89">
        <v>6.9000000000000006E-2</v>
      </c>
      <c r="D42" s="89">
        <v>6.9000000000000006E-2</v>
      </c>
      <c r="E42" s="89">
        <v>6.9000000000000006E-2</v>
      </c>
      <c r="F42" s="89">
        <v>6.9000000000000006E-2</v>
      </c>
      <c r="G42" s="89">
        <v>6.9000000000000006E-2</v>
      </c>
      <c r="H42" s="89">
        <v>6.9000000000000006E-2</v>
      </c>
      <c r="I42" s="89">
        <v>6.9000000000000006E-2</v>
      </c>
      <c r="J42" s="89">
        <v>6.9000000000000006E-2</v>
      </c>
      <c r="K42" s="89">
        <v>6.9000000000000006E-2</v>
      </c>
      <c r="L42" s="89">
        <v>6.9000000000000006E-2</v>
      </c>
      <c r="M42" s="89">
        <v>6.9000000000000006E-2</v>
      </c>
      <c r="N42" s="89">
        <v>6.9000000000000006E-2</v>
      </c>
      <c r="O42" s="89">
        <v>6.9000000000000006E-2</v>
      </c>
      <c r="P42" s="89">
        <v>6.9000000000000006E-2</v>
      </c>
      <c r="Q42" s="89">
        <v>6.9000000000000006E-2</v>
      </c>
      <c r="R42" s="89">
        <v>6.9000000000000006E-2</v>
      </c>
      <c r="S42" s="31"/>
      <c r="T42" s="31"/>
      <c r="U42" s="31"/>
      <c r="V42" s="31"/>
      <c r="W42" s="31"/>
      <c r="X42" s="31"/>
      <c r="Y42" s="31"/>
      <c r="Z42" s="31"/>
    </row>
    <row r="43" spans="2:26" ht="15" customHeight="1" x14ac:dyDescent="0.25">
      <c r="B43" s="17" t="s">
        <v>124</v>
      </c>
    </row>
    <row r="44" spans="2:26" ht="15" customHeight="1" x14ac:dyDescent="0.25">
      <c r="B44" s="17" t="s">
        <v>71</v>
      </c>
    </row>
    <row r="45" spans="2:26" ht="15" customHeight="1" x14ac:dyDescent="0.25">
      <c r="B45" s="17" t="s">
        <v>72</v>
      </c>
    </row>
    <row r="46" spans="2:26" ht="15" customHeight="1" x14ac:dyDescent="0.25">
      <c r="B46" s="17" t="s">
        <v>69</v>
      </c>
    </row>
    <row r="47" spans="2:26" ht="15" customHeight="1" x14ac:dyDescent="0.25">
      <c r="B47" s="17" t="s">
        <v>123</v>
      </c>
    </row>
  </sheetData>
  <sheetProtection algorithmName="SHA-512" hashValue="EKUyr7E7zbmC4zA//M9dP1Xm5W0Npx6wwy99LeZ3rnrdg/LA1Lf7neLhX3kboCRZW2L+FI9vy1bEb7oPUvYpWQ==" saltValue="Sdhv9pRgNsTUIZ6M4h7Z5g==" spinCount="100000" sheet="1" objects="1" scenarios="1"/>
  <mergeCells count="16">
    <mergeCell ref="L4:L5"/>
    <mergeCell ref="R4:R5"/>
    <mergeCell ref="C4:C5"/>
    <mergeCell ref="E4:E5"/>
    <mergeCell ref="D4:D5"/>
    <mergeCell ref="K4:K5"/>
    <mergeCell ref="H4:H5"/>
    <mergeCell ref="J4:J5"/>
    <mergeCell ref="I4:I5"/>
    <mergeCell ref="F4:F5"/>
    <mergeCell ref="G4:G5"/>
    <mergeCell ref="M4:M5"/>
    <mergeCell ref="N4:N5"/>
    <mergeCell ref="O4:O5"/>
    <mergeCell ref="P4:P5"/>
    <mergeCell ref="Q4:Q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U27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J34" sqref="J34"/>
    </sheetView>
  </sheetViews>
  <sheetFormatPr defaultRowHeight="15" x14ac:dyDescent="0.25"/>
  <cols>
    <col min="1" max="1" width="3.7109375" style="1" customWidth="1"/>
    <col min="2" max="2" width="60.7109375" style="1" customWidth="1"/>
    <col min="3" max="18" width="10.7109375" style="1" customWidth="1"/>
    <col min="19" max="21" width="0" style="1" hidden="1" customWidth="1"/>
    <col min="22" max="16384" width="9.140625" style="1"/>
  </cols>
  <sheetData>
    <row r="3" spans="2:21" ht="15.75" x14ac:dyDescent="0.25">
      <c r="B3" s="19" t="s">
        <v>75</v>
      </c>
    </row>
    <row r="4" spans="2:21" x14ac:dyDescent="0.25">
      <c r="B4" s="11"/>
      <c r="C4" s="108">
        <v>2022</v>
      </c>
      <c r="D4" s="108">
        <v>2023</v>
      </c>
      <c r="E4" s="108">
        <v>2024</v>
      </c>
      <c r="F4" s="106">
        <v>45383</v>
      </c>
      <c r="G4" s="106">
        <v>45413</v>
      </c>
      <c r="H4" s="106">
        <v>45444</v>
      </c>
      <c r="I4" s="106">
        <v>45474</v>
      </c>
      <c r="J4" s="106">
        <v>45505</v>
      </c>
      <c r="K4" s="106">
        <v>45536</v>
      </c>
      <c r="L4" s="106">
        <v>45566</v>
      </c>
      <c r="M4" s="106">
        <v>45597</v>
      </c>
      <c r="N4" s="106">
        <v>45627</v>
      </c>
      <c r="O4" s="106">
        <v>45658</v>
      </c>
      <c r="P4" s="106">
        <v>45689</v>
      </c>
      <c r="Q4" s="106">
        <v>45717</v>
      </c>
      <c r="R4" s="106">
        <v>45748</v>
      </c>
    </row>
    <row r="5" spans="2:21" x14ac:dyDescent="0.25">
      <c r="B5" s="11"/>
      <c r="C5" s="109"/>
      <c r="D5" s="109"/>
      <c r="E5" s="109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</row>
    <row r="6" spans="2:21" x14ac:dyDescent="0.25">
      <c r="B6" s="11"/>
      <c r="C6" s="70"/>
      <c r="D6" s="70"/>
      <c r="E6" s="70"/>
    </row>
    <row r="7" spans="2:21" x14ac:dyDescent="0.25">
      <c r="B7" s="23" t="s">
        <v>20</v>
      </c>
      <c r="C7" s="86">
        <v>4</v>
      </c>
      <c r="D7" s="86">
        <v>4</v>
      </c>
      <c r="E7" s="86">
        <v>4</v>
      </c>
      <c r="F7" s="86">
        <v>4</v>
      </c>
      <c r="G7" s="86">
        <v>4</v>
      </c>
      <c r="H7" s="86">
        <v>4</v>
      </c>
      <c r="I7" s="86">
        <v>4</v>
      </c>
      <c r="J7" s="86">
        <v>4</v>
      </c>
      <c r="K7" s="86">
        <v>4</v>
      </c>
      <c r="L7" s="86">
        <v>4</v>
      </c>
      <c r="M7" s="86">
        <v>4</v>
      </c>
      <c r="N7" s="86">
        <v>4</v>
      </c>
      <c r="O7" s="86">
        <v>4</v>
      </c>
      <c r="P7" s="86">
        <v>4</v>
      </c>
      <c r="Q7" s="86">
        <v>4</v>
      </c>
      <c r="R7" s="86">
        <v>4</v>
      </c>
    </row>
    <row r="8" spans="2:21" x14ac:dyDescent="0.25">
      <c r="B8" s="27" t="s">
        <v>62</v>
      </c>
      <c r="C8" s="72">
        <v>2</v>
      </c>
      <c r="D8" s="72">
        <v>2</v>
      </c>
      <c r="E8" s="72">
        <v>2</v>
      </c>
      <c r="F8" s="72">
        <v>2</v>
      </c>
      <c r="G8" s="72">
        <v>2</v>
      </c>
      <c r="H8" s="72">
        <v>2</v>
      </c>
      <c r="I8" s="72">
        <v>2</v>
      </c>
      <c r="J8" s="72">
        <v>2</v>
      </c>
      <c r="K8" s="72">
        <v>2</v>
      </c>
      <c r="L8" s="72">
        <v>2</v>
      </c>
      <c r="M8" s="72">
        <v>2</v>
      </c>
      <c r="N8" s="72">
        <v>2</v>
      </c>
      <c r="O8" s="72">
        <v>2</v>
      </c>
      <c r="P8" s="72">
        <v>2</v>
      </c>
      <c r="Q8" s="72">
        <v>2</v>
      </c>
      <c r="R8" s="72">
        <v>2</v>
      </c>
    </row>
    <row r="9" spans="2:21" x14ac:dyDescent="0.25">
      <c r="B9" s="23"/>
      <c r="C9" s="70"/>
      <c r="D9" s="70"/>
      <c r="E9" s="70"/>
    </row>
    <row r="10" spans="2:21" x14ac:dyDescent="0.25">
      <c r="B10" s="23" t="s">
        <v>89</v>
      </c>
      <c r="C10" s="40">
        <v>10198.402</v>
      </c>
      <c r="D10" s="40">
        <v>12564.4545</v>
      </c>
      <c r="E10" s="40">
        <v>20693.4306</v>
      </c>
      <c r="F10" s="40">
        <v>14385.950699999999</v>
      </c>
      <c r="G10" s="40">
        <v>17877.066760000002</v>
      </c>
      <c r="H10" s="40">
        <v>18381.961500000001</v>
      </c>
      <c r="I10" s="40">
        <v>20288.053500000002</v>
      </c>
      <c r="J10" s="40">
        <v>20925.896000000001</v>
      </c>
      <c r="K10" s="40">
        <v>21079.9656</v>
      </c>
      <c r="L10" s="40">
        <v>22351.483</v>
      </c>
      <c r="M10" s="40">
        <v>20756.071</v>
      </c>
      <c r="N10" s="40">
        <v>20693.4306</v>
      </c>
      <c r="O10" s="40">
        <v>23763.2706</v>
      </c>
      <c r="P10" s="40">
        <v>22433.955999999998</v>
      </c>
      <c r="Q10" s="40">
        <v>25286.875599999999</v>
      </c>
      <c r="R10" s="40">
        <v>26137.412499999999</v>
      </c>
      <c r="U10" s="75"/>
    </row>
    <row r="11" spans="2:21" x14ac:dyDescent="0.25">
      <c r="B11" s="27"/>
      <c r="C11" s="38"/>
      <c r="D11" s="38"/>
      <c r="E11" s="38"/>
    </row>
    <row r="12" spans="2:21" x14ac:dyDescent="0.25">
      <c r="B12" s="13" t="s">
        <v>21</v>
      </c>
      <c r="C12" s="92">
        <v>0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/>
      <c r="Q12" s="92"/>
      <c r="R12" s="92"/>
    </row>
    <row r="13" spans="2:21" x14ac:dyDescent="0.25">
      <c r="B13" s="1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4" spans="2:21" x14ac:dyDescent="0.25">
      <c r="B14" s="13" t="s">
        <v>22</v>
      </c>
      <c r="C14" s="92">
        <v>0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/>
      <c r="Q14" s="92"/>
      <c r="R14" s="92"/>
    </row>
    <row r="15" spans="2:21" x14ac:dyDescent="0.25">
      <c r="B15" s="11"/>
      <c r="C15" s="38"/>
      <c r="D15" s="38"/>
      <c r="E15" s="38"/>
    </row>
    <row r="16" spans="2:21" ht="17.25" x14ac:dyDescent="0.25">
      <c r="B16" s="13" t="s">
        <v>113</v>
      </c>
      <c r="C16" s="40">
        <v>0</v>
      </c>
      <c r="D16" s="40">
        <v>0</v>
      </c>
      <c r="E16" s="93">
        <v>1502.94552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/>
      <c r="Q16" s="40"/>
      <c r="R16" s="40"/>
    </row>
    <row r="17" spans="2:21" x14ac:dyDescent="0.25">
      <c r="B17" s="11"/>
      <c r="C17" s="38"/>
      <c r="D17" s="38"/>
      <c r="E17" s="38"/>
    </row>
    <row r="18" spans="2:21" x14ac:dyDescent="0.25">
      <c r="B18" s="11" t="s">
        <v>88</v>
      </c>
      <c r="C18" s="40">
        <f t="shared" ref="C18:L18" si="0">SUM(C20:C21)</f>
        <v>13.745277999999999</v>
      </c>
      <c r="D18" s="40">
        <v>74.560774999999992</v>
      </c>
      <c r="E18" s="40">
        <v>158.95776699999999</v>
      </c>
      <c r="F18" s="40">
        <f t="shared" si="0"/>
        <v>53.185621999999995</v>
      </c>
      <c r="G18" s="40">
        <f t="shared" si="0"/>
        <v>12.047541000000001</v>
      </c>
      <c r="H18" s="40">
        <f t="shared" si="0"/>
        <v>8.1100790000000007</v>
      </c>
      <c r="I18" s="40">
        <f t="shared" si="0"/>
        <v>4.1011600000000001</v>
      </c>
      <c r="J18" s="40">
        <f t="shared" si="0"/>
        <v>7.3762400000000001</v>
      </c>
      <c r="K18" s="40">
        <f t="shared" si="0"/>
        <v>11.451523</v>
      </c>
      <c r="L18" s="40">
        <f t="shared" si="0"/>
        <v>12.202223</v>
      </c>
      <c r="M18" s="40">
        <f>SUM(M20:M21)</f>
        <v>9.9178099999999993</v>
      </c>
      <c r="N18" s="40">
        <v>11.818239999999999</v>
      </c>
      <c r="O18" s="40">
        <v>11.020440000000001</v>
      </c>
      <c r="P18" s="40">
        <f t="shared" ref="P18:Q18" si="1">+P20+P21</f>
        <v>4.8455199999999996</v>
      </c>
      <c r="Q18" s="40">
        <f t="shared" si="1"/>
        <v>4.8646799999999999</v>
      </c>
      <c r="R18" s="40">
        <f t="shared" ref="R18" si="2">+R20+R21</f>
        <v>10.301030000000001</v>
      </c>
    </row>
    <row r="19" spans="2:21" x14ac:dyDescent="0.25">
      <c r="B19" s="11" t="s">
        <v>59</v>
      </c>
      <c r="C19" s="38"/>
      <c r="D19" s="38"/>
      <c r="E19" s="38"/>
    </row>
    <row r="20" spans="2:21" x14ac:dyDescent="0.25">
      <c r="B20" s="16" t="s">
        <v>61</v>
      </c>
      <c r="C20" s="38">
        <v>13.240402</v>
      </c>
      <c r="D20" s="38">
        <v>72.835674999999995</v>
      </c>
      <c r="E20" s="38">
        <v>146.62500700000004</v>
      </c>
      <c r="F20" s="38">
        <v>52.730221999999998</v>
      </c>
      <c r="G20" s="38">
        <v>11.557541000000001</v>
      </c>
      <c r="H20" s="38">
        <v>7.8900790000000001</v>
      </c>
      <c r="I20" s="38">
        <v>4.1011600000000001</v>
      </c>
      <c r="J20" s="38">
        <v>5.8213400000000002</v>
      </c>
      <c r="K20" s="38">
        <v>10.923522999999999</v>
      </c>
      <c r="L20" s="38">
        <v>10.066223000000001</v>
      </c>
      <c r="M20" s="38">
        <v>5.9178100000000002</v>
      </c>
      <c r="N20" s="38">
        <v>10.969239999999999</v>
      </c>
      <c r="O20" s="38">
        <v>7.3790399999999998</v>
      </c>
      <c r="P20" s="38">
        <v>4.8455199999999996</v>
      </c>
      <c r="Q20" s="38">
        <v>4.37568</v>
      </c>
      <c r="R20" s="38">
        <v>10.301030000000001</v>
      </c>
      <c r="S20" s="105"/>
      <c r="T20" s="105"/>
      <c r="U20" s="105"/>
    </row>
    <row r="21" spans="2:21" x14ac:dyDescent="0.25">
      <c r="B21" s="21" t="s">
        <v>60</v>
      </c>
      <c r="C21" s="41">
        <v>0.50487599999999999</v>
      </c>
      <c r="D21" s="41">
        <v>1.7251000000000001</v>
      </c>
      <c r="E21" s="41">
        <v>12.33376</v>
      </c>
      <c r="F21" s="41">
        <v>0.45540000000000003</v>
      </c>
      <c r="G21" s="41">
        <v>0.49</v>
      </c>
      <c r="H21" s="41">
        <v>0.22</v>
      </c>
      <c r="I21" s="41">
        <v>0</v>
      </c>
      <c r="J21" s="41">
        <v>1.5548999999999999</v>
      </c>
      <c r="K21" s="41">
        <v>0.52800000000000002</v>
      </c>
      <c r="L21" s="41">
        <v>2.1360000000000001</v>
      </c>
      <c r="M21" s="41">
        <v>4</v>
      </c>
      <c r="N21" s="41">
        <v>0.85</v>
      </c>
      <c r="O21" s="41">
        <v>3.6414</v>
      </c>
      <c r="P21" s="41">
        <v>0</v>
      </c>
      <c r="Q21" s="41">
        <v>0.48899999999999999</v>
      </c>
      <c r="R21" s="41">
        <v>0</v>
      </c>
    </row>
    <row r="22" spans="2:21" x14ac:dyDescent="0.25">
      <c r="B22" s="17" t="s">
        <v>124</v>
      </c>
      <c r="C22" s="11"/>
      <c r="D22" s="11"/>
      <c r="E22" s="11"/>
    </row>
    <row r="23" spans="2:21" x14ac:dyDescent="0.25">
      <c r="B23" s="17" t="s">
        <v>71</v>
      </c>
      <c r="C23" s="11"/>
      <c r="D23" s="11"/>
      <c r="E23" s="11"/>
      <c r="L23" s="42"/>
      <c r="M23" s="42"/>
      <c r="N23" s="42"/>
      <c r="O23" s="42"/>
      <c r="P23" s="42"/>
      <c r="Q23" s="42"/>
      <c r="R23" s="42"/>
    </row>
    <row r="24" spans="2:21" x14ac:dyDescent="0.25">
      <c r="B24" s="17" t="s">
        <v>114</v>
      </c>
      <c r="E24" s="42"/>
      <c r="L24" s="87"/>
      <c r="M24" s="87"/>
      <c r="N24" s="87"/>
      <c r="O24" s="87"/>
      <c r="P24" s="87"/>
      <c r="Q24" s="87"/>
      <c r="R24" s="87"/>
    </row>
    <row r="25" spans="2:21" x14ac:dyDescent="0.25"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2:21" x14ac:dyDescent="0.25"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2:21" x14ac:dyDescent="0.25">
      <c r="C27" s="28"/>
      <c r="D27" s="28"/>
      <c r="E27" s="28"/>
    </row>
  </sheetData>
  <sheetProtection algorithmName="SHA-512" hashValue="cFK4obg/i1K2b8ml8d0DDQJ95n76hHzTRWxSnsQCITzr2AE6IR134s0SgpccvFXyH8EefQduby4jkHTPo6p8UA==" saltValue="rN0y76cVjefdY5exOm8RnQ==" spinCount="100000" sheet="1" objects="1" scenarios="1"/>
  <mergeCells count="16">
    <mergeCell ref="R4:R5"/>
    <mergeCell ref="Q4:Q5"/>
    <mergeCell ref="P4:P5"/>
    <mergeCell ref="L4:L5"/>
    <mergeCell ref="M4:M5"/>
    <mergeCell ref="N4:N5"/>
    <mergeCell ref="O4:O5"/>
    <mergeCell ref="C4:C5"/>
    <mergeCell ref="E4:E5"/>
    <mergeCell ref="D4:D5"/>
    <mergeCell ref="K4:K5"/>
    <mergeCell ref="G4:G5"/>
    <mergeCell ref="J4:J5"/>
    <mergeCell ref="I4:I5"/>
    <mergeCell ref="H4:H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R34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E30" sqref="E30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74</v>
      </c>
    </row>
    <row r="4" spans="2:18" ht="15" customHeight="1" x14ac:dyDescent="0.25">
      <c r="B4" s="11"/>
      <c r="C4" s="108">
        <v>2022</v>
      </c>
      <c r="D4" s="108">
        <v>2023</v>
      </c>
      <c r="E4" s="108">
        <v>2024</v>
      </c>
      <c r="F4" s="106">
        <v>45383</v>
      </c>
      <c r="G4" s="106">
        <v>45413</v>
      </c>
      <c r="H4" s="106">
        <v>45444</v>
      </c>
      <c r="I4" s="106">
        <v>45474</v>
      </c>
      <c r="J4" s="106">
        <v>45505</v>
      </c>
      <c r="K4" s="106">
        <v>45536</v>
      </c>
      <c r="L4" s="106">
        <v>45566</v>
      </c>
      <c r="M4" s="106">
        <v>45597</v>
      </c>
      <c r="N4" s="106">
        <v>45627</v>
      </c>
      <c r="O4" s="106">
        <v>45658</v>
      </c>
      <c r="P4" s="106">
        <v>45689</v>
      </c>
      <c r="Q4" s="106">
        <v>45717</v>
      </c>
      <c r="R4" s="106">
        <v>45748</v>
      </c>
    </row>
    <row r="5" spans="2:18" ht="15" customHeight="1" x14ac:dyDescent="0.25">
      <c r="B5" s="11"/>
      <c r="C5" s="109"/>
      <c r="D5" s="109"/>
      <c r="E5" s="109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</row>
    <row r="6" spans="2:18" ht="15" customHeight="1" x14ac:dyDescent="0.25">
      <c r="B6" s="11"/>
      <c r="C6" s="74"/>
      <c r="D6" s="74"/>
      <c r="E6" s="74"/>
    </row>
    <row r="7" spans="2:18" ht="15" customHeight="1" x14ac:dyDescent="0.25">
      <c r="B7" s="23" t="s">
        <v>107</v>
      </c>
      <c r="C7" s="74">
        <v>0</v>
      </c>
      <c r="D7" s="74">
        <v>0</v>
      </c>
      <c r="E7" s="74">
        <v>1502.94552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</row>
    <row r="8" spans="2:18" ht="15" customHeight="1" x14ac:dyDescent="0.25">
      <c r="B8" s="16" t="s">
        <v>5</v>
      </c>
      <c r="C8" s="76">
        <v>0</v>
      </c>
      <c r="D8" s="76">
        <v>0</v>
      </c>
      <c r="E8" s="76">
        <v>1502.94552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</row>
    <row r="9" spans="2:18" ht="15" customHeight="1" x14ac:dyDescent="0.25">
      <c r="B9" s="16" t="s">
        <v>28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</row>
    <row r="10" spans="2:18" ht="15" customHeight="1" x14ac:dyDescent="0.25">
      <c r="B10" s="16" t="s">
        <v>29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</row>
    <row r="11" spans="2:18" ht="15" customHeight="1" x14ac:dyDescent="0.25">
      <c r="B11" s="16" t="s">
        <v>30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</row>
    <row r="12" spans="2:18" ht="15" customHeight="1" x14ac:dyDescent="0.25">
      <c r="B12" s="16"/>
      <c r="C12" s="77"/>
      <c r="D12" s="77"/>
      <c r="E12" s="77"/>
      <c r="F12" s="77"/>
      <c r="G12" s="77"/>
      <c r="H12" s="77"/>
      <c r="K12" s="50"/>
      <c r="L12" s="50"/>
      <c r="M12" s="50"/>
      <c r="N12" s="50"/>
      <c r="O12" s="50"/>
      <c r="P12" s="50"/>
      <c r="Q12" s="50"/>
      <c r="R12" s="50"/>
    </row>
    <row r="13" spans="2:18" ht="15" customHeight="1" x14ac:dyDescent="0.25">
      <c r="B13" s="23" t="s">
        <v>100</v>
      </c>
      <c r="C13" s="40">
        <f t="shared" ref="C13:M13" si="0">C14+C15+C16+C18</f>
        <v>49.857101999999998</v>
      </c>
      <c r="D13" s="40">
        <f t="shared" si="0"/>
        <v>92.316964999999996</v>
      </c>
      <c r="E13" s="40">
        <v>1392.4291070000002</v>
      </c>
      <c r="F13" s="40">
        <f t="shared" si="0"/>
        <v>55.760221999999999</v>
      </c>
      <c r="G13" s="40">
        <f t="shared" si="0"/>
        <v>11.557541000000001</v>
      </c>
      <c r="H13" s="40">
        <f t="shared" si="0"/>
        <v>7.8900790000000001</v>
      </c>
      <c r="I13" s="40">
        <f t="shared" si="0"/>
        <v>14.141159999999999</v>
      </c>
      <c r="J13" s="40">
        <f t="shared" si="0"/>
        <v>6.3364400000000005</v>
      </c>
      <c r="K13" s="40">
        <f t="shared" si="0"/>
        <v>1153.787523</v>
      </c>
      <c r="L13" s="40">
        <f t="shared" si="0"/>
        <v>10.066223000000001</v>
      </c>
      <c r="M13" s="40">
        <f t="shared" si="0"/>
        <v>5.9178100000000002</v>
      </c>
      <c r="N13" s="40">
        <f>N14+N15+N16+N18</f>
        <v>10.969239999999999</v>
      </c>
      <c r="O13" s="40">
        <f>O14+O15+O16+O18</f>
        <v>7.8840399999999997</v>
      </c>
      <c r="P13" s="40">
        <f>P14+P15+P16+P18</f>
        <v>4.8455199999999996</v>
      </c>
      <c r="Q13" s="40">
        <f>Q14+Q15+Q16+Q18</f>
        <v>4.37568</v>
      </c>
      <c r="R13" s="40">
        <f>R14+R15+R16+R18</f>
        <v>10.301030000000001</v>
      </c>
    </row>
    <row r="14" spans="2:18" ht="15" customHeight="1" x14ac:dyDescent="0.25">
      <c r="B14" s="16" t="s">
        <v>5</v>
      </c>
      <c r="C14" s="38">
        <v>13.240402</v>
      </c>
      <c r="D14" s="38">
        <v>72.835674999999995</v>
      </c>
      <c r="E14" s="38">
        <v>146.62500700000004</v>
      </c>
      <c r="F14" s="38">
        <v>52.730221999999998</v>
      </c>
      <c r="G14" s="38">
        <v>11.557541000000001</v>
      </c>
      <c r="H14" s="38">
        <v>7.8900790000000001</v>
      </c>
      <c r="I14" s="38">
        <v>4.1011600000000001</v>
      </c>
      <c r="J14" s="38">
        <v>5.8213400000000002</v>
      </c>
      <c r="K14" s="38">
        <v>10.923522999999999</v>
      </c>
      <c r="L14" s="38">
        <v>10.066223000000001</v>
      </c>
      <c r="M14" s="38">
        <v>5.9178100000000002</v>
      </c>
      <c r="N14" s="38">
        <v>10.969239999999999</v>
      </c>
      <c r="O14" s="38">
        <v>7.3790399999999998</v>
      </c>
      <c r="P14" s="38">
        <v>4.8455199999999996</v>
      </c>
      <c r="Q14" s="38">
        <v>3.8706800000000001</v>
      </c>
      <c r="R14" s="38">
        <v>5.3621299999999996</v>
      </c>
    </row>
    <row r="15" spans="2:18" ht="15" customHeight="1" x14ac:dyDescent="0.25">
      <c r="B15" s="16" t="s">
        <v>28</v>
      </c>
      <c r="C15" s="38">
        <v>36.616700000000002</v>
      </c>
      <c r="D15" s="38">
        <v>0</v>
      </c>
      <c r="E15" s="38">
        <v>1167.2090000000001</v>
      </c>
      <c r="F15" s="38">
        <v>0</v>
      </c>
      <c r="G15" s="38">
        <v>0</v>
      </c>
      <c r="H15" s="38">
        <v>0</v>
      </c>
      <c r="I15" s="38">
        <v>6</v>
      </c>
      <c r="J15" s="38">
        <v>0</v>
      </c>
      <c r="K15" s="38">
        <v>1142.864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</row>
    <row r="16" spans="2:18" ht="15" customHeight="1" x14ac:dyDescent="0.25">
      <c r="B16" s="16" t="s">
        <v>29</v>
      </c>
      <c r="C16" s="38">
        <v>0</v>
      </c>
      <c r="D16" s="38">
        <v>16.038</v>
      </c>
      <c r="E16" s="38">
        <v>78.595100000000002</v>
      </c>
      <c r="F16" s="38">
        <v>3.03</v>
      </c>
      <c r="G16" s="38">
        <v>0</v>
      </c>
      <c r="H16" s="38">
        <v>0</v>
      </c>
      <c r="I16" s="38">
        <v>4.04</v>
      </c>
      <c r="J16" s="38">
        <v>0.5151</v>
      </c>
      <c r="K16" s="38">
        <v>0</v>
      </c>
      <c r="L16" s="38">
        <v>0</v>
      </c>
      <c r="M16" s="38">
        <v>0</v>
      </c>
      <c r="N16" s="38">
        <v>0</v>
      </c>
      <c r="O16" s="38">
        <v>0.505</v>
      </c>
      <c r="P16" s="38">
        <v>0</v>
      </c>
      <c r="Q16" s="38">
        <v>0.505</v>
      </c>
      <c r="R16" s="38">
        <v>4.9389000000000003</v>
      </c>
    </row>
    <row r="17" spans="2:18" ht="15" customHeight="1" x14ac:dyDescent="0.25">
      <c r="B17" s="15" t="s">
        <v>34</v>
      </c>
      <c r="C17" s="38">
        <v>0</v>
      </c>
      <c r="D17" s="38">
        <v>9.0399999999999991</v>
      </c>
      <c r="E17" s="38">
        <v>78.595100000000016</v>
      </c>
      <c r="F17" s="38">
        <v>3.03</v>
      </c>
      <c r="G17" s="38">
        <v>0</v>
      </c>
      <c r="H17" s="38">
        <v>0</v>
      </c>
      <c r="I17" s="38">
        <v>4.04</v>
      </c>
      <c r="J17" s="38">
        <v>0.5151</v>
      </c>
      <c r="K17" s="38">
        <v>0</v>
      </c>
      <c r="L17" s="38">
        <v>0</v>
      </c>
      <c r="M17" s="38">
        <v>0</v>
      </c>
      <c r="N17" s="38">
        <v>0</v>
      </c>
      <c r="O17" s="38">
        <v>0.505</v>
      </c>
      <c r="P17" s="38">
        <v>0</v>
      </c>
      <c r="Q17" s="38">
        <v>0.505</v>
      </c>
      <c r="R17" s="38">
        <v>4.9389000000000003</v>
      </c>
    </row>
    <row r="18" spans="2:18" ht="15" customHeight="1" x14ac:dyDescent="0.25">
      <c r="B18" s="16" t="s">
        <v>30</v>
      </c>
      <c r="C18" s="38">
        <v>0</v>
      </c>
      <c r="D18" s="38">
        <v>3.4432900000000002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</row>
    <row r="19" spans="2:18" ht="15" customHeight="1" x14ac:dyDescent="0.25">
      <c r="B19" s="14"/>
      <c r="C19" s="77"/>
      <c r="D19" s="77"/>
      <c r="E19" s="78"/>
      <c r="F19" s="77"/>
      <c r="G19" s="77"/>
      <c r="H19" s="77"/>
      <c r="K19" s="42"/>
      <c r="L19" s="42"/>
      <c r="M19" s="42"/>
      <c r="N19" s="42"/>
      <c r="O19" s="42"/>
      <c r="P19" s="42"/>
      <c r="Q19" s="42"/>
      <c r="R19" s="42"/>
    </row>
    <row r="20" spans="2:18" ht="15" customHeight="1" x14ac:dyDescent="0.25">
      <c r="B20" s="23" t="s">
        <v>101</v>
      </c>
      <c r="C20" s="40">
        <v>70.076275999999993</v>
      </c>
      <c r="D20" s="40">
        <v>67.971500000000006</v>
      </c>
      <c r="E20" s="40">
        <v>127.33575999999998</v>
      </c>
      <c r="F20" s="40">
        <v>0.45540000000000003</v>
      </c>
      <c r="G20" s="40">
        <v>0.49</v>
      </c>
      <c r="H20" s="40">
        <v>0.22</v>
      </c>
      <c r="I20" s="38">
        <v>0</v>
      </c>
      <c r="J20" s="40">
        <v>1.5548999999999999</v>
      </c>
      <c r="K20" s="40">
        <v>0.53</v>
      </c>
      <c r="L20" s="40">
        <v>2.1360000000000001</v>
      </c>
      <c r="M20" s="40">
        <v>4</v>
      </c>
      <c r="N20" s="40">
        <v>0.85</v>
      </c>
      <c r="O20" s="40">
        <v>3.6414</v>
      </c>
      <c r="P20" s="40">
        <v>0</v>
      </c>
      <c r="Q20" s="40">
        <v>0.48899999999999999</v>
      </c>
      <c r="R20" s="40">
        <v>0</v>
      </c>
    </row>
    <row r="21" spans="2:18" ht="15" customHeight="1" x14ac:dyDescent="0.25">
      <c r="B21" s="27" t="s">
        <v>13</v>
      </c>
      <c r="C21" s="38"/>
      <c r="D21" s="38"/>
      <c r="E21" s="38"/>
      <c r="G21" s="38"/>
      <c r="H21" s="38"/>
      <c r="I21" s="38"/>
      <c r="J21" s="39"/>
      <c r="K21" s="39"/>
      <c r="L21" s="39"/>
      <c r="M21" s="39"/>
      <c r="N21" s="39"/>
      <c r="O21" s="39"/>
      <c r="P21" s="39"/>
      <c r="Q21" s="39"/>
      <c r="R21" s="39"/>
    </row>
    <row r="22" spans="2:18" ht="15" customHeight="1" x14ac:dyDescent="0.25">
      <c r="B22" s="15" t="s">
        <v>31</v>
      </c>
      <c r="C22" s="38">
        <v>0.50487599999999999</v>
      </c>
      <c r="D22" s="38">
        <v>1.7251000000000001</v>
      </c>
      <c r="E22" s="38">
        <v>12.33376</v>
      </c>
      <c r="F22" s="38">
        <v>0.45540000000000003</v>
      </c>
      <c r="G22" s="38">
        <v>0.49</v>
      </c>
      <c r="H22" s="38">
        <v>0.22</v>
      </c>
      <c r="I22" s="38">
        <v>0</v>
      </c>
      <c r="J22" s="38">
        <v>1.5548999999999999</v>
      </c>
      <c r="K22" s="38">
        <v>0.52800000000000002</v>
      </c>
      <c r="L22" s="38">
        <v>2.1360000000000001</v>
      </c>
      <c r="M22" s="38">
        <v>4</v>
      </c>
      <c r="N22" s="38">
        <v>0.85</v>
      </c>
      <c r="O22" s="38">
        <v>3.6414</v>
      </c>
      <c r="P22" s="38">
        <v>0</v>
      </c>
      <c r="Q22" s="38">
        <v>0.48899999999999999</v>
      </c>
      <c r="R22" s="38">
        <v>0</v>
      </c>
    </row>
    <row r="23" spans="2:18" ht="15" customHeight="1" x14ac:dyDescent="0.25">
      <c r="B23" s="15" t="s">
        <v>64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</row>
    <row r="24" spans="2:18" s="37" customFormat="1" ht="15.75" customHeight="1" x14ac:dyDescent="0.25">
      <c r="B24" s="15" t="s">
        <v>63</v>
      </c>
      <c r="C24" s="38">
        <v>0.50487599999999999</v>
      </c>
      <c r="D24" s="38">
        <v>1.7251000000000001</v>
      </c>
      <c r="E24" s="38">
        <v>12.33376</v>
      </c>
      <c r="F24" s="38">
        <v>0.45540000000000003</v>
      </c>
      <c r="G24" s="38">
        <v>0.49</v>
      </c>
      <c r="H24" s="38">
        <v>0.22</v>
      </c>
      <c r="I24" s="38">
        <v>0</v>
      </c>
      <c r="J24" s="38">
        <v>1.5548999999999999</v>
      </c>
      <c r="K24" s="38">
        <v>0.52800000000000002</v>
      </c>
      <c r="L24" s="38">
        <v>2.1360000000000001</v>
      </c>
      <c r="M24" s="38">
        <v>4</v>
      </c>
      <c r="N24" s="38">
        <v>0.85</v>
      </c>
      <c r="O24" s="38">
        <v>3.6414</v>
      </c>
      <c r="P24" s="38">
        <v>0</v>
      </c>
      <c r="Q24" s="38">
        <v>0</v>
      </c>
      <c r="R24" s="38">
        <v>0</v>
      </c>
    </row>
    <row r="25" spans="2:18" ht="15" customHeight="1" x14ac:dyDescent="0.25">
      <c r="B25" s="24"/>
      <c r="C25" s="38"/>
      <c r="D25" s="38"/>
      <c r="E25" s="38"/>
      <c r="G25" s="38"/>
      <c r="H25" s="38"/>
    </row>
    <row r="26" spans="2:18" ht="15" customHeight="1" x14ac:dyDescent="0.25">
      <c r="B26" s="23" t="s">
        <v>87</v>
      </c>
      <c r="C26" s="38"/>
      <c r="D26" s="38"/>
      <c r="E26" s="38"/>
      <c r="G26" s="38"/>
      <c r="H26" s="38"/>
    </row>
    <row r="27" spans="2:18" ht="15" customHeight="1" x14ac:dyDescent="0.25">
      <c r="B27" s="14" t="s">
        <v>5</v>
      </c>
      <c r="C27" s="38"/>
      <c r="D27" s="38"/>
      <c r="E27" s="38"/>
      <c r="G27" s="38"/>
      <c r="H27" s="38"/>
    </row>
    <row r="28" spans="2:18" ht="15" customHeight="1" x14ac:dyDescent="0.25">
      <c r="B28" s="15" t="s">
        <v>32</v>
      </c>
      <c r="C28" s="72">
        <v>6850</v>
      </c>
      <c r="D28" s="72">
        <v>9350</v>
      </c>
      <c r="E28" s="72">
        <v>9395</v>
      </c>
      <c r="F28" s="72">
        <v>10090</v>
      </c>
      <c r="G28" s="72">
        <v>9955</v>
      </c>
      <c r="H28" s="72">
        <v>8375</v>
      </c>
      <c r="I28" s="72">
        <v>8925</v>
      </c>
      <c r="J28" s="72">
        <v>8600</v>
      </c>
      <c r="K28" s="72">
        <v>10615</v>
      </c>
      <c r="L28" s="72">
        <v>9800</v>
      </c>
      <c r="M28" s="72">
        <v>10150</v>
      </c>
      <c r="N28" s="72">
        <v>9395</v>
      </c>
      <c r="O28" s="72">
        <v>10395</v>
      </c>
      <c r="P28" s="72">
        <v>10000</v>
      </c>
      <c r="Q28" s="72">
        <v>10395</v>
      </c>
      <c r="R28" s="72">
        <v>11950</v>
      </c>
    </row>
    <row r="29" spans="2:18" ht="15" customHeight="1" x14ac:dyDescent="0.25">
      <c r="B29" s="22" t="s">
        <v>33</v>
      </c>
      <c r="C29" s="73">
        <v>3150</v>
      </c>
      <c r="D29" s="73">
        <v>3950</v>
      </c>
      <c r="E29" s="73">
        <v>7900</v>
      </c>
      <c r="F29" s="73">
        <v>4789.5</v>
      </c>
      <c r="G29" s="73">
        <v>6296</v>
      </c>
      <c r="H29" s="73">
        <v>6550</v>
      </c>
      <c r="I29" s="73">
        <v>7290</v>
      </c>
      <c r="J29" s="73">
        <v>7660</v>
      </c>
      <c r="K29" s="73">
        <v>7590</v>
      </c>
      <c r="L29" s="73">
        <v>8300</v>
      </c>
      <c r="M29" s="73">
        <v>7705</v>
      </c>
      <c r="N29" s="73">
        <v>7900</v>
      </c>
      <c r="O29" s="73">
        <v>8940</v>
      </c>
      <c r="P29" s="73">
        <v>8700</v>
      </c>
      <c r="Q29" s="73">
        <v>9700</v>
      </c>
      <c r="R29" s="73">
        <v>9750</v>
      </c>
    </row>
    <row r="30" spans="2:18" ht="15" customHeight="1" x14ac:dyDescent="0.25">
      <c r="B30" s="17" t="s">
        <v>124</v>
      </c>
      <c r="C30" s="11"/>
      <c r="D30" s="11"/>
      <c r="E30" s="11"/>
    </row>
    <row r="31" spans="2:18" ht="15" customHeight="1" x14ac:dyDescent="0.25">
      <c r="B31" s="17" t="s">
        <v>71</v>
      </c>
      <c r="C31" s="11"/>
      <c r="D31" s="11"/>
      <c r="E31" s="11"/>
    </row>
    <row r="32" spans="2:18" ht="15" customHeight="1" x14ac:dyDescent="0.25">
      <c r="B32" s="17" t="s">
        <v>65</v>
      </c>
      <c r="C32" s="11"/>
      <c r="D32" s="11"/>
      <c r="E32" s="11"/>
    </row>
    <row r="33" spans="2:2" ht="15" customHeight="1" x14ac:dyDescent="0.25">
      <c r="B33" s="10"/>
    </row>
    <row r="34" spans="2:2" ht="15" customHeight="1" x14ac:dyDescent="0.25">
      <c r="B34" s="10"/>
    </row>
  </sheetData>
  <sheetProtection algorithmName="SHA-512" hashValue="fvhvgpZrPyZbelvsvhFNNLMsG6WYw0T1jJBDjKcxgfC7bHM1foEXMviXodHDRdaOIuAyGxzLDUOT4h98bp1uRQ==" saltValue="nUa4fF4NHSLMvSt4AIpxcg==" spinCount="100000" sheet="1" objects="1" scenarios="1"/>
  <mergeCells count="16">
    <mergeCell ref="N4:N5"/>
    <mergeCell ref="J4:J5"/>
    <mergeCell ref="Q4:Q5"/>
    <mergeCell ref="R4:R5"/>
    <mergeCell ref="C4:C5"/>
    <mergeCell ref="E4:E5"/>
    <mergeCell ref="D4:D5"/>
    <mergeCell ref="P4:P5"/>
    <mergeCell ref="I4:I5"/>
    <mergeCell ref="H4:H5"/>
    <mergeCell ref="F4:F5"/>
    <mergeCell ref="G4:G5"/>
    <mergeCell ref="O4:O5"/>
    <mergeCell ref="K4:K5"/>
    <mergeCell ref="L4:L5"/>
    <mergeCell ref="M4:M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S39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4" sqref="A24:XFD24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18" width="10.7109375" style="1" customWidth="1"/>
    <col min="19" max="19" width="10.85546875" style="1" bestFit="1" customWidth="1"/>
    <col min="20" max="16384" width="9.140625" style="1"/>
  </cols>
  <sheetData>
    <row r="3" spans="2:19" ht="15" customHeight="1" x14ac:dyDescent="0.25">
      <c r="B3" s="19" t="s">
        <v>125</v>
      </c>
    </row>
    <row r="4" spans="2:19" ht="15" customHeight="1" x14ac:dyDescent="0.25">
      <c r="B4" s="11"/>
      <c r="C4" s="108">
        <v>2022</v>
      </c>
      <c r="D4" s="108">
        <v>2023</v>
      </c>
      <c r="E4" s="108">
        <v>2024</v>
      </c>
      <c r="F4" s="106">
        <v>45383</v>
      </c>
      <c r="G4" s="106">
        <v>45413</v>
      </c>
      <c r="H4" s="106">
        <v>45444</v>
      </c>
      <c r="I4" s="106">
        <v>45474</v>
      </c>
      <c r="J4" s="106">
        <v>45505</v>
      </c>
      <c r="K4" s="106">
        <v>45536</v>
      </c>
      <c r="L4" s="106">
        <v>45566</v>
      </c>
      <c r="M4" s="106">
        <v>45597</v>
      </c>
      <c r="N4" s="106">
        <v>45627</v>
      </c>
      <c r="O4" s="106">
        <v>45658</v>
      </c>
      <c r="P4" s="106">
        <v>45689</v>
      </c>
      <c r="Q4" s="106">
        <v>45717</v>
      </c>
      <c r="R4" s="106">
        <v>45748</v>
      </c>
    </row>
    <row r="5" spans="2:19" ht="15" customHeight="1" x14ac:dyDescent="0.25">
      <c r="B5" s="11"/>
      <c r="C5" s="109"/>
      <c r="D5" s="109"/>
      <c r="E5" s="109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</row>
    <row r="6" spans="2:19" ht="15" customHeight="1" x14ac:dyDescent="0.25">
      <c r="B6" s="11"/>
      <c r="C6" s="49"/>
      <c r="D6" s="49"/>
      <c r="E6" s="49"/>
      <c r="F6" s="49"/>
      <c r="G6" s="49"/>
      <c r="H6" s="49"/>
      <c r="I6" s="49"/>
    </row>
    <row r="7" spans="2:19" s="82" customFormat="1" ht="15" customHeight="1" x14ac:dyDescent="0.25">
      <c r="B7" s="13" t="s">
        <v>122</v>
      </c>
      <c r="C7" s="40">
        <f t="shared" ref="C7:L7" si="0">C8+C24</f>
        <v>22365.227999999999</v>
      </c>
      <c r="D7" s="40">
        <f t="shared" si="0"/>
        <v>16000</v>
      </c>
      <c r="E7" s="40">
        <v>19967.688000000006</v>
      </c>
      <c r="F7" s="40">
        <f t="shared" si="0"/>
        <v>1251.75</v>
      </c>
      <c r="G7" s="40">
        <f t="shared" si="0"/>
        <v>1954.08</v>
      </c>
      <c r="H7" s="40">
        <f t="shared" si="0"/>
        <v>1630.7080000000001</v>
      </c>
      <c r="I7" s="40">
        <f t="shared" si="0"/>
        <v>1510</v>
      </c>
      <c r="J7" s="40">
        <f t="shared" si="0"/>
        <v>800</v>
      </c>
      <c r="K7" s="40">
        <f t="shared" si="0"/>
        <v>1605</v>
      </c>
      <c r="L7" s="40">
        <f t="shared" si="0"/>
        <v>2111</v>
      </c>
      <c r="M7" s="40">
        <f>M8+M24</f>
        <v>2305.15</v>
      </c>
      <c r="N7" s="40">
        <f>N8+N24</f>
        <v>0</v>
      </c>
      <c r="O7" s="40">
        <f>O8+O24</f>
        <v>0</v>
      </c>
      <c r="P7" s="40">
        <f t="shared" ref="P7:Q7" si="1">P8+P24</f>
        <v>800</v>
      </c>
      <c r="Q7" s="40">
        <f t="shared" si="1"/>
        <v>1600</v>
      </c>
      <c r="R7" s="40">
        <f t="shared" ref="R7" si="2">R8+R24</f>
        <v>3101.7000000000003</v>
      </c>
    </row>
    <row r="8" spans="2:19" s="83" customFormat="1" ht="15" customHeight="1" x14ac:dyDescent="0.25">
      <c r="B8" s="48" t="s">
        <v>105</v>
      </c>
      <c r="C8" s="39">
        <f t="shared" ref="C8:G8" si="3">C9+C13</f>
        <v>22365.227999999999</v>
      </c>
      <c r="D8" s="39">
        <f t="shared" si="3"/>
        <v>15900</v>
      </c>
      <c r="E8" s="39">
        <v>19967.688000000006</v>
      </c>
      <c r="F8" s="39">
        <f t="shared" si="3"/>
        <v>1251.75</v>
      </c>
      <c r="G8" s="39">
        <f t="shared" si="3"/>
        <v>1954.08</v>
      </c>
      <c r="H8" s="39">
        <f t="shared" ref="H8:N8" si="4">H9+H13</f>
        <v>1630.7080000000001</v>
      </c>
      <c r="I8" s="39">
        <f t="shared" si="4"/>
        <v>1510</v>
      </c>
      <c r="J8" s="39">
        <f t="shared" si="4"/>
        <v>800</v>
      </c>
      <c r="K8" s="39">
        <f t="shared" si="4"/>
        <v>1605</v>
      </c>
      <c r="L8" s="39">
        <f t="shared" si="4"/>
        <v>2111</v>
      </c>
      <c r="M8" s="39">
        <f>M9+M13</f>
        <v>2305.15</v>
      </c>
      <c r="N8" s="39">
        <f t="shared" si="4"/>
        <v>0</v>
      </c>
      <c r="O8" s="39">
        <f t="shared" ref="O8:P8" si="5">O9+O13</f>
        <v>0</v>
      </c>
      <c r="P8" s="39">
        <f t="shared" si="5"/>
        <v>800</v>
      </c>
      <c r="Q8" s="39">
        <f t="shared" ref="Q8:R8" si="6">Q9+Q13</f>
        <v>1600</v>
      </c>
      <c r="R8" s="39">
        <f t="shared" si="6"/>
        <v>3101.7000000000003</v>
      </c>
    </row>
    <row r="9" spans="2:19" s="83" customFormat="1" ht="15" customHeight="1" x14ac:dyDescent="0.25">
      <c r="B9" s="79" t="s">
        <v>6</v>
      </c>
      <c r="C9" s="80">
        <f>C10+C11+C12</f>
        <v>22096.82</v>
      </c>
      <c r="D9" s="80">
        <f t="shared" ref="D9" si="7">D10+D11+D12</f>
        <v>15460.468000000001</v>
      </c>
      <c r="E9" s="80">
        <v>19655.200000000004</v>
      </c>
      <c r="F9" s="80">
        <f t="shared" ref="F9" si="8">F10+F11+F12</f>
        <v>1250</v>
      </c>
      <c r="G9" s="80">
        <f t="shared" ref="G9:L9" si="9">G10+G11+G12</f>
        <v>1900</v>
      </c>
      <c r="H9" s="80">
        <f t="shared" si="9"/>
        <v>1578</v>
      </c>
      <c r="I9" s="80">
        <f t="shared" si="9"/>
        <v>1470</v>
      </c>
      <c r="J9" s="80">
        <f t="shared" si="9"/>
        <v>800</v>
      </c>
      <c r="K9" s="80">
        <f t="shared" si="9"/>
        <v>1580</v>
      </c>
      <c r="L9" s="80">
        <f t="shared" si="9"/>
        <v>2043</v>
      </c>
      <c r="M9" s="80">
        <f>M10+M11+M12</f>
        <v>2257</v>
      </c>
      <c r="N9" s="80">
        <f>N10+N11+N12</f>
        <v>0</v>
      </c>
      <c r="O9" s="80">
        <f>O10+O11+O12</f>
        <v>0</v>
      </c>
      <c r="P9" s="80">
        <f t="shared" ref="P9:Q9" si="10">P10+P11+P12</f>
        <v>800</v>
      </c>
      <c r="Q9" s="80">
        <f t="shared" si="10"/>
        <v>1600</v>
      </c>
      <c r="R9" s="80">
        <f t="shared" ref="R9" si="11">R10+R11+R12</f>
        <v>3098.3</v>
      </c>
    </row>
    <row r="10" spans="2:19" ht="15" customHeight="1" x14ac:dyDescent="0.25">
      <c r="B10" s="24" t="s">
        <v>9</v>
      </c>
      <c r="C10" s="38">
        <v>16820.803</v>
      </c>
      <c r="D10" s="38">
        <v>10766.611000000001</v>
      </c>
      <c r="E10" s="38">
        <v>10628.171000000002</v>
      </c>
      <c r="F10" s="38">
        <v>1047.5</v>
      </c>
      <c r="G10" s="38">
        <v>825.5</v>
      </c>
      <c r="H10" s="38">
        <v>884.60199999999998</v>
      </c>
      <c r="I10" s="38">
        <v>1024.5450000000001</v>
      </c>
      <c r="J10" s="38">
        <v>800</v>
      </c>
      <c r="K10" s="38">
        <v>1190</v>
      </c>
      <c r="L10" s="38">
        <v>1169.7360000000001</v>
      </c>
      <c r="M10" s="38">
        <v>0</v>
      </c>
      <c r="N10" s="38">
        <v>0</v>
      </c>
      <c r="O10" s="38">
        <v>0</v>
      </c>
      <c r="P10" s="38">
        <v>218.18100000000001</v>
      </c>
      <c r="Q10" s="38">
        <v>736.84199999999998</v>
      </c>
      <c r="R10" s="38">
        <v>2002.952</v>
      </c>
      <c r="S10" s="42"/>
    </row>
    <row r="11" spans="2:19" ht="15" customHeight="1" x14ac:dyDescent="0.25">
      <c r="B11" s="24" t="s">
        <v>37</v>
      </c>
      <c r="C11" s="38">
        <v>5276.0169999999998</v>
      </c>
      <c r="D11" s="38">
        <v>4693.857</v>
      </c>
      <c r="E11" s="38">
        <v>9027.0290000000005</v>
      </c>
      <c r="F11" s="38">
        <v>202.5</v>
      </c>
      <c r="G11" s="38">
        <v>1074.5</v>
      </c>
      <c r="H11" s="38">
        <v>693.39800000000002</v>
      </c>
      <c r="I11" s="38">
        <v>445.45499999999998</v>
      </c>
      <c r="J11" s="38">
        <v>0</v>
      </c>
      <c r="K11" s="38">
        <v>390</v>
      </c>
      <c r="L11" s="38">
        <v>873.26400000000001</v>
      </c>
      <c r="M11" s="38">
        <v>2257</v>
      </c>
      <c r="N11" s="38">
        <v>0</v>
      </c>
      <c r="O11" s="38">
        <v>0</v>
      </c>
      <c r="P11" s="38">
        <v>581.81899999999996</v>
      </c>
      <c r="Q11" s="38">
        <v>863.15800000000002</v>
      </c>
      <c r="R11" s="38">
        <v>1095.348</v>
      </c>
    </row>
    <row r="12" spans="2:19" ht="15" customHeight="1" x14ac:dyDescent="0.25">
      <c r="B12" s="24" t="s">
        <v>8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</row>
    <row r="13" spans="2:19" s="83" customFormat="1" ht="15" customHeight="1" x14ac:dyDescent="0.25">
      <c r="B13" s="79" t="s">
        <v>7</v>
      </c>
      <c r="C13" s="80">
        <f t="shared" ref="C13:I13" si="12">C14+C18+C22</f>
        <v>268.40800000000002</v>
      </c>
      <c r="D13" s="80">
        <f t="shared" si="12"/>
        <v>439.53200000000004</v>
      </c>
      <c r="E13" s="80">
        <v>312.488</v>
      </c>
      <c r="F13" s="80">
        <f t="shared" si="12"/>
        <v>1.75</v>
      </c>
      <c r="G13" s="80">
        <f t="shared" si="12"/>
        <v>54.08</v>
      </c>
      <c r="H13" s="80">
        <f>H14+H18+H22</f>
        <v>52.707999999999998</v>
      </c>
      <c r="I13" s="80">
        <f t="shared" si="12"/>
        <v>40</v>
      </c>
      <c r="J13" s="80">
        <f t="shared" ref="J13:O13" si="13">J14+J18+J22</f>
        <v>0</v>
      </c>
      <c r="K13" s="80">
        <f t="shared" si="13"/>
        <v>25</v>
      </c>
      <c r="L13" s="80">
        <f t="shared" si="13"/>
        <v>68</v>
      </c>
      <c r="M13" s="80">
        <f t="shared" si="13"/>
        <v>48.15</v>
      </c>
      <c r="N13" s="80">
        <f t="shared" si="13"/>
        <v>0</v>
      </c>
      <c r="O13" s="80">
        <f t="shared" si="13"/>
        <v>0</v>
      </c>
      <c r="P13" s="80">
        <f t="shared" ref="P13:Q13" si="14">P14+P18+P22</f>
        <v>0</v>
      </c>
      <c r="Q13" s="80">
        <f t="shared" si="14"/>
        <v>0</v>
      </c>
      <c r="R13" s="80">
        <f t="shared" ref="R13" si="15">R14+R18+R22</f>
        <v>3.4</v>
      </c>
    </row>
    <row r="14" spans="2:19" ht="15" customHeight="1" x14ac:dyDescent="0.25">
      <c r="B14" s="24" t="s">
        <v>32</v>
      </c>
      <c r="C14" s="38">
        <v>43</v>
      </c>
      <c r="D14" s="38">
        <v>87.844999999999999</v>
      </c>
      <c r="E14" s="38">
        <v>65</v>
      </c>
      <c r="F14" s="38">
        <v>0</v>
      </c>
      <c r="G14" s="38">
        <v>10</v>
      </c>
      <c r="H14" s="38">
        <v>12</v>
      </c>
      <c r="I14" s="38">
        <v>10</v>
      </c>
      <c r="J14" s="38">
        <v>0</v>
      </c>
      <c r="K14" s="38">
        <v>10</v>
      </c>
      <c r="L14" s="38">
        <v>0</v>
      </c>
      <c r="M14" s="38">
        <v>17</v>
      </c>
      <c r="N14" s="38">
        <v>0</v>
      </c>
      <c r="O14" s="38">
        <v>0</v>
      </c>
      <c r="P14" s="38">
        <v>0</v>
      </c>
      <c r="Q14" s="38">
        <v>0</v>
      </c>
      <c r="R14" s="38">
        <v>1.7</v>
      </c>
    </row>
    <row r="15" spans="2:19" s="52" customFormat="1" ht="15" customHeight="1" x14ac:dyDescent="0.25">
      <c r="B15" s="24" t="s">
        <v>13</v>
      </c>
      <c r="C15" s="51"/>
      <c r="D15" s="51"/>
      <c r="E15" s="51"/>
      <c r="F15" s="51"/>
      <c r="G15" s="51"/>
      <c r="H15" s="51"/>
      <c r="J15" s="51"/>
      <c r="K15" s="51"/>
      <c r="L15" s="51"/>
      <c r="M15" s="51"/>
      <c r="N15" s="51"/>
      <c r="O15" s="51"/>
      <c r="P15" s="51"/>
      <c r="Q15" s="51"/>
      <c r="R15" s="51"/>
    </row>
    <row r="16" spans="2:19" s="52" customFormat="1" ht="15" customHeight="1" x14ac:dyDescent="0.25">
      <c r="B16" s="25" t="s">
        <v>38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</row>
    <row r="17" spans="2:18" s="52" customFormat="1" ht="15" customHeight="1" x14ac:dyDescent="0.25">
      <c r="B17" s="25" t="s">
        <v>39</v>
      </c>
      <c r="C17" s="51">
        <v>42</v>
      </c>
      <c r="D17" s="51">
        <v>87.844999999999999</v>
      </c>
      <c r="E17" s="51">
        <v>65</v>
      </c>
      <c r="F17" s="51">
        <v>0</v>
      </c>
      <c r="G17" s="51">
        <v>10</v>
      </c>
      <c r="H17" s="51">
        <v>12</v>
      </c>
      <c r="I17" s="51">
        <v>10</v>
      </c>
      <c r="J17" s="51">
        <v>0</v>
      </c>
      <c r="K17" s="51">
        <v>10</v>
      </c>
      <c r="L17" s="51">
        <v>0</v>
      </c>
      <c r="M17" s="51">
        <v>17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</row>
    <row r="18" spans="2:18" ht="15" customHeight="1" x14ac:dyDescent="0.25">
      <c r="B18" s="24" t="s">
        <v>33</v>
      </c>
      <c r="C18" s="38">
        <v>119</v>
      </c>
      <c r="D18" s="38">
        <v>328.827</v>
      </c>
      <c r="E18" s="38">
        <v>180.25799999999998</v>
      </c>
      <c r="F18" s="38">
        <v>0</v>
      </c>
      <c r="G18" s="38">
        <v>44</v>
      </c>
      <c r="H18" s="38">
        <v>24.257999999999999</v>
      </c>
      <c r="I18" s="38">
        <v>25</v>
      </c>
      <c r="J18" s="38">
        <v>0</v>
      </c>
      <c r="K18" s="38">
        <v>0</v>
      </c>
      <c r="L18" s="38">
        <v>57</v>
      </c>
      <c r="M18" s="38">
        <v>30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</row>
    <row r="19" spans="2:18" ht="15" customHeight="1" x14ac:dyDescent="0.25">
      <c r="B19" s="24" t="s">
        <v>13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</row>
    <row r="20" spans="2:18" ht="15" customHeight="1" x14ac:dyDescent="0.25">
      <c r="B20" s="25" t="s">
        <v>38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9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</row>
    <row r="21" spans="2:18" ht="15" customHeight="1" x14ac:dyDescent="0.25">
      <c r="B21" s="25" t="s">
        <v>39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9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</row>
    <row r="22" spans="2:18" ht="15" customHeight="1" x14ac:dyDescent="0.25">
      <c r="B22" s="24" t="s">
        <v>12</v>
      </c>
      <c r="C22" s="38">
        <v>106.408</v>
      </c>
      <c r="D22" s="38">
        <v>22.86</v>
      </c>
      <c r="E22" s="38">
        <v>67.23</v>
      </c>
      <c r="F22" s="38">
        <v>1.75</v>
      </c>
      <c r="G22" s="38">
        <v>0.08</v>
      </c>
      <c r="H22" s="38">
        <v>16.45</v>
      </c>
      <c r="I22" s="38">
        <v>5</v>
      </c>
      <c r="J22" s="38">
        <v>0</v>
      </c>
      <c r="K22" s="38">
        <v>15</v>
      </c>
      <c r="L22" s="38">
        <v>11</v>
      </c>
      <c r="M22" s="38">
        <v>1.1499999999999999</v>
      </c>
      <c r="N22" s="38">
        <v>0</v>
      </c>
      <c r="O22" s="38">
        <v>0</v>
      </c>
      <c r="P22" s="38">
        <v>0</v>
      </c>
      <c r="Q22" s="38">
        <v>0</v>
      </c>
      <c r="R22" s="38">
        <v>1.7</v>
      </c>
    </row>
    <row r="23" spans="2:18" ht="15" customHeight="1" x14ac:dyDescent="0.25">
      <c r="B23" s="11"/>
      <c r="C23" s="38"/>
      <c r="D23" s="38"/>
      <c r="E23" s="38"/>
      <c r="F23" s="38"/>
      <c r="G23" s="38"/>
      <c r="H23" s="38"/>
    </row>
    <row r="24" spans="2:18" s="94" customFormat="1" ht="15" customHeight="1" x14ac:dyDescent="0.25">
      <c r="B24" s="48" t="s">
        <v>106</v>
      </c>
      <c r="C24" s="39">
        <f>C25+C29+C33</f>
        <v>0</v>
      </c>
      <c r="D24" s="39">
        <v>100</v>
      </c>
      <c r="E24" s="39">
        <v>0</v>
      </c>
      <c r="F24" s="39">
        <f t="shared" ref="F24:H24" si="16">F25+F29+F33</f>
        <v>0</v>
      </c>
      <c r="G24" s="39">
        <f t="shared" si="16"/>
        <v>0</v>
      </c>
      <c r="H24" s="39">
        <f t="shared" si="16"/>
        <v>0</v>
      </c>
      <c r="I24" s="39">
        <f t="shared" ref="I24:N24" si="17">I25+I29+I33</f>
        <v>0</v>
      </c>
      <c r="J24" s="39">
        <f t="shared" si="17"/>
        <v>0</v>
      </c>
      <c r="K24" s="39">
        <f t="shared" si="17"/>
        <v>0</v>
      </c>
      <c r="L24" s="39">
        <f t="shared" si="17"/>
        <v>0</v>
      </c>
      <c r="M24" s="39">
        <f t="shared" si="17"/>
        <v>0</v>
      </c>
      <c r="N24" s="39">
        <f t="shared" si="17"/>
        <v>0</v>
      </c>
      <c r="O24" s="39">
        <f t="shared" ref="O24:P24" si="18">O25+O29+O33</f>
        <v>0</v>
      </c>
      <c r="P24" s="39">
        <f t="shared" si="18"/>
        <v>0</v>
      </c>
      <c r="Q24" s="39">
        <f t="shared" ref="Q24:R24" si="19">Q25+Q29+Q33</f>
        <v>0</v>
      </c>
      <c r="R24" s="39">
        <f t="shared" si="19"/>
        <v>0</v>
      </c>
    </row>
    <row r="25" spans="2:18" ht="15" customHeight="1" x14ac:dyDescent="0.25">
      <c r="B25" s="15" t="s">
        <v>32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</row>
    <row r="26" spans="2:18" ht="15" customHeight="1" x14ac:dyDescent="0.25">
      <c r="B26" s="15" t="s">
        <v>13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2:18" ht="15" customHeight="1" x14ac:dyDescent="0.25">
      <c r="B27" s="24" t="s">
        <v>38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</row>
    <row r="28" spans="2:18" ht="15" customHeight="1" x14ac:dyDescent="0.25">
      <c r="B28" s="24" t="s">
        <v>39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</row>
    <row r="29" spans="2:18" ht="15" customHeight="1" x14ac:dyDescent="0.25">
      <c r="B29" s="15" t="s">
        <v>33</v>
      </c>
      <c r="C29" s="38">
        <v>0</v>
      </c>
      <c r="D29" s="38">
        <v>100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</row>
    <row r="30" spans="2:18" ht="15" customHeight="1" x14ac:dyDescent="0.25">
      <c r="B30" s="15" t="s">
        <v>13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</row>
    <row r="31" spans="2:18" ht="15" customHeight="1" x14ac:dyDescent="0.25">
      <c r="B31" s="24" t="s">
        <v>38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</row>
    <row r="32" spans="2:18" ht="15" customHeight="1" x14ac:dyDescent="0.25">
      <c r="B32" s="24" t="s">
        <v>39</v>
      </c>
      <c r="C32" s="38">
        <v>0</v>
      </c>
      <c r="D32" s="38">
        <v>100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</row>
    <row r="33" spans="2:18" ht="15" customHeight="1" x14ac:dyDescent="0.25">
      <c r="B33" s="22" t="s">
        <v>12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</row>
    <row r="34" spans="2:18" ht="15" customHeight="1" x14ac:dyDescent="0.25">
      <c r="B34" s="17" t="s">
        <v>124</v>
      </c>
      <c r="C34" s="11"/>
      <c r="D34" s="11"/>
      <c r="E34" s="11"/>
      <c r="F34" s="11"/>
      <c r="G34" s="11"/>
      <c r="H34" s="11"/>
    </row>
    <row r="35" spans="2:18" ht="15" customHeight="1" x14ac:dyDescent="0.25">
      <c r="B35" s="17" t="s">
        <v>71</v>
      </c>
      <c r="C35" s="11"/>
      <c r="D35" s="11"/>
      <c r="E35" s="11"/>
      <c r="F35" s="11"/>
      <c r="G35" s="11"/>
      <c r="H35" s="11"/>
    </row>
    <row r="36" spans="2:18" ht="15" customHeight="1" x14ac:dyDescent="0.25">
      <c r="B36" s="17" t="s">
        <v>70</v>
      </c>
      <c r="C36" s="11"/>
      <c r="D36" s="11"/>
      <c r="E36" s="11"/>
      <c r="F36" s="11"/>
      <c r="G36" s="11"/>
      <c r="H36" s="11"/>
    </row>
    <row r="37" spans="2:18" ht="15" customHeight="1" x14ac:dyDescent="0.25">
      <c r="B37" s="17" t="s">
        <v>119</v>
      </c>
      <c r="C37" s="11"/>
      <c r="D37" s="11"/>
      <c r="E37" s="11"/>
      <c r="F37" s="11"/>
      <c r="G37" s="11"/>
      <c r="H37" s="11"/>
    </row>
    <row r="38" spans="2:18" ht="15" customHeight="1" x14ac:dyDescent="0.25">
      <c r="B38" s="17" t="s">
        <v>120</v>
      </c>
      <c r="C38" s="11"/>
      <c r="D38" s="11"/>
      <c r="E38" s="11"/>
      <c r="F38" s="11"/>
      <c r="G38" s="11"/>
      <c r="H38" s="11"/>
    </row>
    <row r="39" spans="2:18" ht="15" customHeight="1" x14ac:dyDescent="0.25">
      <c r="B39" s="10"/>
    </row>
  </sheetData>
  <sheetProtection algorithmName="SHA-512" hashValue="/tANccn9BYRDDKVSvFTgclYSalryJCMWCdk2wn+axQKi8Q3bQP4cgQpSmu+ZvNNcl4jZ4D+9qGhuETNvVDn9HQ==" saltValue="BBrtWAQx+JXYSXPpn2oJpg==" spinCount="100000" sheet="1" objects="1" scenarios="1"/>
  <mergeCells count="16">
    <mergeCell ref="R4:R5"/>
    <mergeCell ref="J4:J5"/>
    <mergeCell ref="I4:I5"/>
    <mergeCell ref="G4:G5"/>
    <mergeCell ref="H4:H5"/>
    <mergeCell ref="K4:K5"/>
    <mergeCell ref="N4:N5"/>
    <mergeCell ref="O4:O5"/>
    <mergeCell ref="P4:P5"/>
    <mergeCell ref="Q4:Q5"/>
    <mergeCell ref="C4:C5"/>
    <mergeCell ref="E4:E5"/>
    <mergeCell ref="D4:D5"/>
    <mergeCell ref="F4:F5"/>
    <mergeCell ref="M4:M5"/>
    <mergeCell ref="L4:L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R34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Y21" sqref="Y21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20" width="10.7109375" style="1" customWidth="1"/>
    <col min="21" max="16384" width="9.140625" style="1"/>
  </cols>
  <sheetData>
    <row r="3" spans="2:18" ht="15" customHeight="1" x14ac:dyDescent="0.25">
      <c r="B3" s="19" t="s">
        <v>77</v>
      </c>
    </row>
    <row r="4" spans="2:18" ht="15" customHeight="1" x14ac:dyDescent="0.25">
      <c r="B4" s="11"/>
      <c r="C4" s="108">
        <v>2022</v>
      </c>
      <c r="D4" s="108">
        <v>2023</v>
      </c>
      <c r="E4" s="108">
        <v>2024</v>
      </c>
      <c r="F4" s="106">
        <v>45383</v>
      </c>
      <c r="G4" s="106">
        <v>45413</v>
      </c>
      <c r="H4" s="106">
        <v>45444</v>
      </c>
      <c r="I4" s="106">
        <v>45474</v>
      </c>
      <c r="J4" s="106">
        <v>45505</v>
      </c>
      <c r="K4" s="106">
        <v>45536</v>
      </c>
      <c r="L4" s="106">
        <v>45566</v>
      </c>
      <c r="M4" s="106">
        <v>45597</v>
      </c>
      <c r="N4" s="106">
        <v>45627</v>
      </c>
      <c r="O4" s="106">
        <v>45658</v>
      </c>
      <c r="P4" s="106">
        <v>45689</v>
      </c>
      <c r="Q4" s="106">
        <v>45717</v>
      </c>
      <c r="R4" s="106">
        <v>45748</v>
      </c>
    </row>
    <row r="5" spans="2:18" ht="15" customHeight="1" x14ac:dyDescent="0.25">
      <c r="B5" s="11"/>
      <c r="C5" s="109"/>
      <c r="D5" s="109"/>
      <c r="E5" s="109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</row>
    <row r="6" spans="2:18" ht="15" customHeight="1" x14ac:dyDescent="0.25">
      <c r="B6" s="11"/>
      <c r="C6" s="81"/>
      <c r="D6" s="81"/>
      <c r="E6" s="81"/>
    </row>
    <row r="7" spans="2:18" ht="15" customHeight="1" x14ac:dyDescent="0.25">
      <c r="B7" s="13" t="s">
        <v>104</v>
      </c>
      <c r="C7" s="71"/>
      <c r="D7" s="71"/>
      <c r="E7" s="71"/>
    </row>
    <row r="8" spans="2:18" ht="15" customHeight="1" x14ac:dyDescent="0.25">
      <c r="B8" s="14" t="s">
        <v>4</v>
      </c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</row>
    <row r="9" spans="2:18" ht="15" customHeight="1" x14ac:dyDescent="0.25">
      <c r="B9" s="24" t="s">
        <v>9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</row>
    <row r="10" spans="2:18" ht="15" customHeight="1" x14ac:dyDescent="0.25">
      <c r="B10" s="24" t="s">
        <v>36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</row>
    <row r="11" spans="2:18" ht="15" customHeight="1" x14ac:dyDescent="0.25">
      <c r="B11" s="24" t="s">
        <v>16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</row>
    <row r="12" spans="2:18" ht="15" customHeight="1" x14ac:dyDescent="0.25">
      <c r="B12" s="24" t="s">
        <v>37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</row>
    <row r="13" spans="2:18" ht="15" customHeight="1" x14ac:dyDescent="0.25">
      <c r="B13" s="24" t="s">
        <v>17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</row>
    <row r="14" spans="2:18" ht="15" customHeight="1" x14ac:dyDescent="0.25">
      <c r="B14" s="24" t="s">
        <v>18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</row>
    <row r="15" spans="2:18" ht="15" customHeight="1" x14ac:dyDescent="0.25">
      <c r="B15" s="24" t="s">
        <v>19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</row>
    <row r="16" spans="2:18" ht="15" customHeight="1" x14ac:dyDescent="0.25">
      <c r="B16" s="24" t="s">
        <v>12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</row>
    <row r="17" spans="2:18" ht="15" customHeight="1" x14ac:dyDescent="0.25">
      <c r="B17" s="24" t="s">
        <v>13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</row>
    <row r="18" spans="2:18" ht="15" customHeight="1" x14ac:dyDescent="0.25">
      <c r="B18" s="25" t="s">
        <v>14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</row>
    <row r="19" spans="2:18" ht="15" customHeight="1" x14ac:dyDescent="0.25">
      <c r="B19" s="25" t="s">
        <v>15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</row>
    <row r="20" spans="2:18" ht="15" customHeight="1" x14ac:dyDescent="0.25">
      <c r="B20" s="26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</row>
    <row r="21" spans="2:18" ht="15" customHeight="1" x14ac:dyDescent="0.25">
      <c r="B21" s="14" t="s">
        <v>35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</row>
    <row r="22" spans="2:18" ht="15" customHeight="1" x14ac:dyDescent="0.25">
      <c r="B22" s="24" t="s">
        <v>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</row>
    <row r="23" spans="2:18" ht="15" customHeight="1" x14ac:dyDescent="0.25">
      <c r="B23" s="24" t="s">
        <v>36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</row>
    <row r="24" spans="2:18" ht="15" customHeight="1" x14ac:dyDescent="0.25">
      <c r="B24" s="24" t="s">
        <v>16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</row>
    <row r="25" spans="2:18" ht="15" customHeight="1" x14ac:dyDescent="0.25">
      <c r="B25" s="24" t="s">
        <v>37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</row>
    <row r="26" spans="2:18" ht="15" customHeight="1" x14ac:dyDescent="0.25">
      <c r="B26" s="24" t="s">
        <v>17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</row>
    <row r="27" spans="2:18" ht="15" customHeight="1" x14ac:dyDescent="0.25">
      <c r="B27" s="24" t="s">
        <v>18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</row>
    <row r="28" spans="2:18" ht="15" customHeight="1" x14ac:dyDescent="0.25">
      <c r="B28" s="24" t="s">
        <v>19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</row>
    <row r="29" spans="2:18" ht="15" customHeight="1" x14ac:dyDescent="0.25">
      <c r="B29" s="24" t="s">
        <v>12</v>
      </c>
      <c r="C29" s="72">
        <v>0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</row>
    <row r="30" spans="2:18" ht="15" customHeight="1" x14ac:dyDescent="0.25">
      <c r="B30" s="24" t="s">
        <v>13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</row>
    <row r="31" spans="2:18" ht="15" customHeight="1" x14ac:dyDescent="0.25">
      <c r="B31" s="25" t="s">
        <v>14</v>
      </c>
      <c r="C31" s="72">
        <v>0</v>
      </c>
      <c r="D31" s="72">
        <v>0</v>
      </c>
      <c r="E31" s="72">
        <v>0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</row>
    <row r="32" spans="2:18" ht="15" customHeight="1" x14ac:dyDescent="0.25">
      <c r="B32" s="56" t="s">
        <v>15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</row>
    <row r="33" spans="2:5" ht="15" customHeight="1" x14ac:dyDescent="0.25">
      <c r="B33" s="17" t="s">
        <v>124</v>
      </c>
      <c r="C33" s="11"/>
      <c r="D33" s="11"/>
      <c r="E33" s="11"/>
    </row>
    <row r="34" spans="2:5" ht="15" customHeight="1" x14ac:dyDescent="0.25">
      <c r="B34" s="17" t="s">
        <v>71</v>
      </c>
      <c r="C34" s="11"/>
      <c r="D34" s="11"/>
      <c r="E34" s="11"/>
    </row>
  </sheetData>
  <sheetProtection algorithmName="SHA-512" hashValue="WgFN7hdIvyxHlEefZy6adg3OvV26fE0CJ2V15wc3nOviSO+4Asb0UlubozLpD2QCmEGRZ9C91BfuLS5ElOV29g==" saltValue="3Z1noSe7yCD5mTXytytJaQ==" spinCount="100000" sheet="1" objects="1" scenarios="1"/>
  <mergeCells count="16">
    <mergeCell ref="Q4:Q5"/>
    <mergeCell ref="P4:P5"/>
    <mergeCell ref="R4:R5"/>
    <mergeCell ref="C4:C5"/>
    <mergeCell ref="D4:D5"/>
    <mergeCell ref="E4:E5"/>
    <mergeCell ref="O4:O5"/>
    <mergeCell ref="N4:N5"/>
    <mergeCell ref="M4:M5"/>
    <mergeCell ref="L4:L5"/>
    <mergeCell ref="J4:J5"/>
    <mergeCell ref="K4:K5"/>
    <mergeCell ref="I4:I5"/>
    <mergeCell ref="H4:H5"/>
    <mergeCell ref="F4:F5"/>
    <mergeCell ref="G4:G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R29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B16" sqref="AB16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29" width="10.7109375" style="1" customWidth="1"/>
    <col min="30" max="16384" width="9.140625" style="1"/>
  </cols>
  <sheetData>
    <row r="3" spans="2:18" ht="15" customHeight="1" x14ac:dyDescent="0.25">
      <c r="B3" s="19" t="s">
        <v>73</v>
      </c>
    </row>
    <row r="4" spans="2:18" ht="15" customHeight="1" x14ac:dyDescent="0.25">
      <c r="B4" s="11"/>
      <c r="C4" s="108">
        <v>2022</v>
      </c>
      <c r="D4" s="108">
        <v>2023</v>
      </c>
      <c r="E4" s="108">
        <v>2024</v>
      </c>
      <c r="F4" s="106">
        <v>45383</v>
      </c>
      <c r="G4" s="106">
        <v>45413</v>
      </c>
      <c r="H4" s="106">
        <v>45444</v>
      </c>
      <c r="I4" s="106">
        <v>45474</v>
      </c>
      <c r="J4" s="106">
        <v>45505</v>
      </c>
      <c r="K4" s="106">
        <v>45536</v>
      </c>
      <c r="L4" s="106">
        <v>45566</v>
      </c>
      <c r="M4" s="106">
        <v>45597</v>
      </c>
      <c r="N4" s="106">
        <v>45627</v>
      </c>
      <c r="O4" s="106">
        <v>45658</v>
      </c>
      <c r="P4" s="106">
        <v>45689</v>
      </c>
      <c r="Q4" s="106">
        <v>45717</v>
      </c>
      <c r="R4" s="106">
        <v>45748</v>
      </c>
    </row>
    <row r="5" spans="2:18" ht="15" customHeight="1" x14ac:dyDescent="0.25">
      <c r="B5" s="11"/>
      <c r="C5" s="109"/>
      <c r="D5" s="109"/>
      <c r="E5" s="109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</row>
    <row r="6" spans="2:18" ht="15" customHeight="1" x14ac:dyDescent="0.25">
      <c r="B6" s="11"/>
      <c r="C6" s="81"/>
      <c r="D6" s="81"/>
      <c r="E6" s="81"/>
      <c r="F6" s="81"/>
      <c r="G6" s="81"/>
      <c r="H6" s="81"/>
      <c r="I6" s="81"/>
    </row>
    <row r="7" spans="2:18" ht="15" customHeight="1" x14ac:dyDescent="0.25">
      <c r="B7" s="13" t="s">
        <v>103</v>
      </c>
      <c r="C7" s="40">
        <f t="shared" ref="C7:I7" si="0">C8+C18</f>
        <v>5604</v>
      </c>
      <c r="D7" s="40">
        <f t="shared" si="0"/>
        <v>2787.36</v>
      </c>
      <c r="E7" s="40">
        <v>1373.18</v>
      </c>
      <c r="F7" s="40">
        <f t="shared" si="0"/>
        <v>0</v>
      </c>
      <c r="G7" s="40">
        <f t="shared" si="0"/>
        <v>0</v>
      </c>
      <c r="H7" s="40">
        <f t="shared" si="0"/>
        <v>1323.18</v>
      </c>
      <c r="I7" s="40">
        <f t="shared" si="0"/>
        <v>0</v>
      </c>
      <c r="J7" s="40">
        <f t="shared" ref="J7:P7" si="1">J8+J18</f>
        <v>0</v>
      </c>
      <c r="K7" s="40">
        <f t="shared" si="1"/>
        <v>50</v>
      </c>
      <c r="L7" s="40">
        <f t="shared" si="1"/>
        <v>0</v>
      </c>
      <c r="M7" s="40">
        <f t="shared" si="1"/>
        <v>0</v>
      </c>
      <c r="N7" s="40">
        <f t="shared" si="1"/>
        <v>0</v>
      </c>
      <c r="O7" s="40">
        <f t="shared" si="1"/>
        <v>0</v>
      </c>
      <c r="P7" s="40">
        <f t="shared" si="1"/>
        <v>0</v>
      </c>
      <c r="Q7" s="40">
        <f t="shared" ref="Q7:R7" si="2">Q8+Q18</f>
        <v>0</v>
      </c>
      <c r="R7" s="40">
        <f t="shared" si="2"/>
        <v>350</v>
      </c>
    </row>
    <row r="8" spans="2:18" ht="15" customHeight="1" x14ac:dyDescent="0.25">
      <c r="B8" s="14" t="s">
        <v>4</v>
      </c>
      <c r="C8" s="39">
        <f>SUM(C9:C16)</f>
        <v>0</v>
      </c>
      <c r="D8" s="39">
        <f>SUM(D9:D16)</f>
        <v>960.47</v>
      </c>
      <c r="E8" s="39">
        <v>0</v>
      </c>
      <c r="F8" s="39">
        <f t="shared" ref="F8:H8" si="3">SUM(F9:F16)</f>
        <v>0</v>
      </c>
      <c r="G8" s="39">
        <f t="shared" si="3"/>
        <v>0</v>
      </c>
      <c r="H8" s="39">
        <f t="shared" si="3"/>
        <v>0</v>
      </c>
      <c r="I8" s="39">
        <f t="shared" ref="I8:N8" si="4">SUM(I9:I16)</f>
        <v>0</v>
      </c>
      <c r="J8" s="39">
        <f t="shared" si="4"/>
        <v>0</v>
      </c>
      <c r="K8" s="39">
        <f t="shared" si="4"/>
        <v>0</v>
      </c>
      <c r="L8" s="39">
        <f t="shared" si="4"/>
        <v>0</v>
      </c>
      <c r="M8" s="39">
        <f t="shared" si="4"/>
        <v>0</v>
      </c>
      <c r="N8" s="39">
        <f t="shared" si="4"/>
        <v>0</v>
      </c>
      <c r="O8" s="39">
        <f t="shared" ref="O8:P8" si="5">SUM(O9:O16)</f>
        <v>0</v>
      </c>
      <c r="P8" s="39">
        <f t="shared" si="5"/>
        <v>0</v>
      </c>
      <c r="Q8" s="39">
        <f t="shared" ref="Q8:R8" si="6">SUM(Q9:Q16)</f>
        <v>0</v>
      </c>
      <c r="R8" s="39">
        <f t="shared" si="6"/>
        <v>0</v>
      </c>
    </row>
    <row r="9" spans="2:18" ht="15" customHeight="1" x14ac:dyDescent="0.25">
      <c r="B9" s="24" t="s">
        <v>9</v>
      </c>
      <c r="C9" s="38">
        <v>0</v>
      </c>
      <c r="D9" s="38">
        <v>70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</row>
    <row r="10" spans="2:18" ht="15" customHeight="1" x14ac:dyDescent="0.25">
      <c r="B10" s="24" t="s">
        <v>36</v>
      </c>
      <c r="C10" s="38">
        <v>0</v>
      </c>
      <c r="D10" s="38">
        <v>49.17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</row>
    <row r="11" spans="2:18" ht="15" customHeight="1" x14ac:dyDescent="0.25">
      <c r="B11" s="24" t="s">
        <v>16</v>
      </c>
      <c r="C11" s="38">
        <v>0</v>
      </c>
      <c r="D11" s="38">
        <v>60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</row>
    <row r="12" spans="2:18" ht="15" customHeight="1" x14ac:dyDescent="0.25">
      <c r="B12" s="24" t="s">
        <v>37</v>
      </c>
      <c r="C12" s="38">
        <v>0</v>
      </c>
      <c r="D12" s="38">
        <v>17.09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</row>
    <row r="13" spans="2:18" ht="15" customHeight="1" x14ac:dyDescent="0.25">
      <c r="B13" s="24" t="s">
        <v>17</v>
      </c>
      <c r="C13" s="38">
        <v>0</v>
      </c>
      <c r="D13" s="38">
        <v>88.34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</row>
    <row r="14" spans="2:18" ht="15" customHeight="1" x14ac:dyDescent="0.25">
      <c r="B14" s="24" t="s">
        <v>18</v>
      </c>
      <c r="C14" s="38">
        <v>0</v>
      </c>
      <c r="D14" s="38">
        <v>168.51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</row>
    <row r="15" spans="2:18" ht="15" customHeight="1" x14ac:dyDescent="0.25">
      <c r="B15" s="24" t="s">
        <v>19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</row>
    <row r="16" spans="2:18" ht="15" customHeight="1" x14ac:dyDescent="0.25">
      <c r="B16" s="24" t="s">
        <v>12</v>
      </c>
      <c r="C16" s="38">
        <v>0</v>
      </c>
      <c r="D16" s="38">
        <v>507.36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</row>
    <row r="17" spans="2:18" ht="15" customHeight="1" x14ac:dyDescent="0.25">
      <c r="B17" s="26"/>
      <c r="C17" s="38"/>
      <c r="D17" s="38"/>
      <c r="E17" s="38">
        <v>0</v>
      </c>
    </row>
    <row r="18" spans="2:18" ht="15" customHeight="1" x14ac:dyDescent="0.25">
      <c r="B18" s="14" t="s">
        <v>35</v>
      </c>
      <c r="C18" s="39">
        <f>SUM(C19:C26)</f>
        <v>5604</v>
      </c>
      <c r="D18" s="39">
        <f>SUM(D19:D26)</f>
        <v>1826.89</v>
      </c>
      <c r="E18" s="39">
        <v>1373.18</v>
      </c>
      <c r="F18" s="39">
        <f t="shared" ref="F18:K18" si="7">SUM(F19:F26)</f>
        <v>0</v>
      </c>
      <c r="G18" s="39">
        <f t="shared" si="7"/>
        <v>0</v>
      </c>
      <c r="H18" s="39">
        <f t="shared" si="7"/>
        <v>1323.18</v>
      </c>
      <c r="I18" s="39">
        <f t="shared" si="7"/>
        <v>0</v>
      </c>
      <c r="J18" s="39">
        <f t="shared" si="7"/>
        <v>0</v>
      </c>
      <c r="K18" s="39">
        <f t="shared" si="7"/>
        <v>50</v>
      </c>
      <c r="L18" s="39">
        <f t="shared" ref="L18:Q18" si="8">SUM(L19:L26)</f>
        <v>0</v>
      </c>
      <c r="M18" s="39">
        <f t="shared" si="8"/>
        <v>0</v>
      </c>
      <c r="N18" s="39">
        <f t="shared" si="8"/>
        <v>0</v>
      </c>
      <c r="O18" s="39">
        <f t="shared" si="8"/>
        <v>0</v>
      </c>
      <c r="P18" s="39">
        <f t="shared" si="8"/>
        <v>0</v>
      </c>
      <c r="Q18" s="39">
        <f t="shared" si="8"/>
        <v>0</v>
      </c>
      <c r="R18" s="39">
        <f t="shared" ref="R18" si="9">SUM(R19:R26)</f>
        <v>350</v>
      </c>
    </row>
    <row r="19" spans="2:18" ht="15" customHeight="1" x14ac:dyDescent="0.25">
      <c r="B19" s="24" t="s">
        <v>9</v>
      </c>
      <c r="C19" s="38">
        <v>2165</v>
      </c>
      <c r="D19" s="38">
        <v>1046.9870000000001</v>
      </c>
      <c r="E19" s="38">
        <v>867.32500000000005</v>
      </c>
      <c r="F19" s="38">
        <v>0</v>
      </c>
      <c r="G19" s="38">
        <v>0</v>
      </c>
      <c r="H19" s="38">
        <v>817.32500000000005</v>
      </c>
      <c r="I19" s="38">
        <v>0</v>
      </c>
      <c r="J19" s="38">
        <v>0</v>
      </c>
      <c r="K19" s="38">
        <v>50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</row>
    <row r="20" spans="2:18" ht="15" customHeight="1" x14ac:dyDescent="0.25">
      <c r="B20" s="24" t="s">
        <v>36</v>
      </c>
      <c r="C20" s="38">
        <v>2700</v>
      </c>
      <c r="D20" s="38">
        <v>20</v>
      </c>
      <c r="E20" s="38">
        <v>505.85500000000002</v>
      </c>
      <c r="F20" s="38">
        <v>0</v>
      </c>
      <c r="G20" s="38">
        <v>0</v>
      </c>
      <c r="H20" s="38">
        <v>505.85500000000002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</row>
    <row r="21" spans="2:18" ht="15" customHeight="1" x14ac:dyDescent="0.25">
      <c r="B21" s="24" t="s">
        <v>16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</row>
    <row r="22" spans="2:18" ht="15" customHeight="1" x14ac:dyDescent="0.25">
      <c r="B22" s="24" t="s">
        <v>37</v>
      </c>
      <c r="C22" s="38">
        <v>0</v>
      </c>
      <c r="D22" s="38">
        <v>614.90300000000002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350</v>
      </c>
    </row>
    <row r="23" spans="2:18" ht="15" customHeight="1" x14ac:dyDescent="0.25">
      <c r="B23" s="24" t="s">
        <v>17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</row>
    <row r="24" spans="2:18" ht="15" customHeight="1" x14ac:dyDescent="0.25">
      <c r="B24" s="24" t="s">
        <v>18</v>
      </c>
      <c r="C24" s="38">
        <v>739</v>
      </c>
      <c r="D24" s="38">
        <v>65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</row>
    <row r="25" spans="2:18" ht="15" customHeight="1" x14ac:dyDescent="0.25">
      <c r="B25" s="24" t="s">
        <v>19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</row>
    <row r="26" spans="2:18" ht="15" customHeight="1" x14ac:dyDescent="0.25">
      <c r="B26" s="53" t="s">
        <v>12</v>
      </c>
      <c r="C26" s="41">
        <v>0</v>
      </c>
      <c r="D26" s="41">
        <v>80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</row>
    <row r="27" spans="2:18" ht="15" customHeight="1" x14ac:dyDescent="0.25">
      <c r="B27" s="17" t="s">
        <v>124</v>
      </c>
      <c r="C27" s="11"/>
      <c r="D27" s="11"/>
      <c r="E27" s="11"/>
    </row>
    <row r="28" spans="2:18" ht="15" customHeight="1" x14ac:dyDescent="0.25">
      <c r="B28" s="17" t="s">
        <v>71</v>
      </c>
      <c r="C28" s="11"/>
      <c r="D28" s="11"/>
      <c r="E28" s="11"/>
    </row>
    <row r="29" spans="2:18" ht="15" customHeight="1" x14ac:dyDescent="0.25">
      <c r="B29" s="17" t="s">
        <v>112</v>
      </c>
      <c r="C29" s="11"/>
      <c r="D29" s="11"/>
      <c r="E29" s="11"/>
    </row>
  </sheetData>
  <sheetProtection algorithmName="SHA-512" hashValue="G+ihqlrOU8UyxJ1Jvzk7DHH2dnA88rMLrBMj9PokLzQQ9A/E/yb/KAipUZTbrp0jbnOrZAw32mZbWqQZ4cSBkA==" saltValue="T8eHCt73MkEWlYLLARwQSg==" spinCount="100000" sheet="1" objects="1" scenarios="1"/>
  <mergeCells count="16">
    <mergeCell ref="Q4:Q5"/>
    <mergeCell ref="P4:P5"/>
    <mergeCell ref="R4:R5"/>
    <mergeCell ref="C4:C5"/>
    <mergeCell ref="E4:E5"/>
    <mergeCell ref="D4:D5"/>
    <mergeCell ref="O4:O5"/>
    <mergeCell ref="F4:F5"/>
    <mergeCell ref="G4:G5"/>
    <mergeCell ref="K4:K5"/>
    <mergeCell ref="N4:N5"/>
    <mergeCell ref="J4:J5"/>
    <mergeCell ref="M4:M5"/>
    <mergeCell ref="I4:I5"/>
    <mergeCell ref="H4:H5"/>
    <mergeCell ref="L4:L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R66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V33" sqref="V33"/>
    </sheetView>
  </sheetViews>
  <sheetFormatPr defaultRowHeight="15" customHeight="1" x14ac:dyDescent="0.25"/>
  <cols>
    <col min="1" max="1" width="3.7109375" style="1" customWidth="1"/>
    <col min="2" max="2" width="60.7109375" style="1" customWidth="1"/>
    <col min="3" max="18" width="10.7109375" style="11" customWidth="1"/>
    <col min="19" max="16384" width="9.140625" style="1"/>
  </cols>
  <sheetData>
    <row r="3" spans="2:18" ht="15" customHeight="1" x14ac:dyDescent="0.25">
      <c r="B3" s="19" t="s">
        <v>102</v>
      </c>
    </row>
    <row r="4" spans="2:18" ht="15" customHeight="1" x14ac:dyDescent="0.25">
      <c r="B4" s="11"/>
      <c r="C4" s="108">
        <v>2022</v>
      </c>
      <c r="D4" s="108">
        <v>2023</v>
      </c>
      <c r="E4" s="108">
        <v>2024</v>
      </c>
      <c r="F4" s="106">
        <v>45383</v>
      </c>
      <c r="G4" s="106">
        <v>45413</v>
      </c>
      <c r="H4" s="106">
        <v>45444</v>
      </c>
      <c r="I4" s="106">
        <v>45474</v>
      </c>
      <c r="J4" s="106">
        <v>45505</v>
      </c>
      <c r="K4" s="106">
        <v>45536</v>
      </c>
      <c r="L4" s="106">
        <v>45566</v>
      </c>
      <c r="M4" s="106">
        <v>45597</v>
      </c>
      <c r="N4" s="106">
        <v>45627</v>
      </c>
      <c r="O4" s="106">
        <v>45658</v>
      </c>
      <c r="P4" s="106">
        <v>45689</v>
      </c>
      <c r="Q4" s="106">
        <v>45717</v>
      </c>
      <c r="R4" s="106">
        <v>45748</v>
      </c>
    </row>
    <row r="5" spans="2:18" ht="15" customHeight="1" x14ac:dyDescent="0.25">
      <c r="B5" s="11"/>
      <c r="C5" s="109"/>
      <c r="D5" s="109"/>
      <c r="E5" s="109"/>
      <c r="F5" s="107">
        <v>45292</v>
      </c>
      <c r="G5" s="107">
        <v>45323</v>
      </c>
      <c r="H5" s="107">
        <v>45352</v>
      </c>
      <c r="I5" s="107">
        <v>45383</v>
      </c>
      <c r="J5" s="107">
        <v>45413</v>
      </c>
      <c r="K5" s="107"/>
      <c r="L5" s="107">
        <v>45413</v>
      </c>
      <c r="M5" s="107"/>
      <c r="N5" s="107">
        <v>45413</v>
      </c>
      <c r="O5" s="107"/>
      <c r="P5" s="107"/>
      <c r="Q5" s="107"/>
      <c r="R5" s="107"/>
    </row>
    <row r="6" spans="2:18" ht="15" customHeight="1" x14ac:dyDescent="0.25">
      <c r="B6" s="11"/>
      <c r="C6" s="102"/>
      <c r="D6" s="102"/>
      <c r="E6" s="102"/>
      <c r="F6" s="102"/>
      <c r="G6" s="102"/>
      <c r="H6" s="102"/>
      <c r="I6" s="102"/>
    </row>
    <row r="7" spans="2:18" s="82" customFormat="1" ht="15" customHeight="1" x14ac:dyDescent="0.25">
      <c r="B7" s="23" t="s">
        <v>107</v>
      </c>
      <c r="C7" s="39">
        <f t="shared" ref="C7:R7" si="0">C8</f>
        <v>0</v>
      </c>
      <c r="D7" s="39">
        <f t="shared" si="0"/>
        <v>0</v>
      </c>
      <c r="E7" s="40">
        <v>1502.94552</v>
      </c>
      <c r="F7" s="39">
        <f t="shared" si="0"/>
        <v>0</v>
      </c>
      <c r="G7" s="39">
        <f t="shared" si="0"/>
        <v>0</v>
      </c>
      <c r="H7" s="39">
        <f t="shared" si="0"/>
        <v>0</v>
      </c>
      <c r="I7" s="39">
        <f t="shared" si="0"/>
        <v>0</v>
      </c>
      <c r="J7" s="39">
        <f t="shared" si="0"/>
        <v>0</v>
      </c>
      <c r="K7" s="39">
        <f t="shared" si="0"/>
        <v>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39">
        <f t="shared" si="0"/>
        <v>0</v>
      </c>
      <c r="P7" s="39">
        <f t="shared" si="0"/>
        <v>0</v>
      </c>
      <c r="Q7" s="39">
        <f t="shared" si="0"/>
        <v>0</v>
      </c>
      <c r="R7" s="39">
        <f t="shared" si="0"/>
        <v>0</v>
      </c>
    </row>
    <row r="8" spans="2:18" s="83" customFormat="1" ht="15" customHeight="1" x14ac:dyDescent="0.25">
      <c r="B8" s="14" t="s">
        <v>5</v>
      </c>
      <c r="C8" s="39">
        <f t="shared" ref="C8:D8" si="1">SUM(C9:C16)</f>
        <v>0</v>
      </c>
      <c r="D8" s="39">
        <f t="shared" si="1"/>
        <v>0</v>
      </c>
      <c r="E8" s="39">
        <v>1502.94552</v>
      </c>
      <c r="F8" s="39">
        <f t="shared" ref="F8:L8" si="2">SUM(F9:F16)</f>
        <v>0</v>
      </c>
      <c r="G8" s="39">
        <f t="shared" si="2"/>
        <v>0</v>
      </c>
      <c r="H8" s="39">
        <f t="shared" si="2"/>
        <v>0</v>
      </c>
      <c r="I8" s="39">
        <f t="shared" si="2"/>
        <v>0</v>
      </c>
      <c r="J8" s="39">
        <f t="shared" si="2"/>
        <v>0</v>
      </c>
      <c r="K8" s="39">
        <f t="shared" si="2"/>
        <v>0</v>
      </c>
      <c r="L8" s="39">
        <f t="shared" si="2"/>
        <v>0</v>
      </c>
      <c r="M8" s="39">
        <f t="shared" ref="M8:N8" si="3">SUM(M9:M16)</f>
        <v>0</v>
      </c>
      <c r="N8" s="39">
        <f t="shared" si="3"/>
        <v>0</v>
      </c>
      <c r="O8" s="39">
        <f t="shared" ref="O8:P8" si="4">SUM(O9:O16)</f>
        <v>0</v>
      </c>
      <c r="P8" s="39">
        <f t="shared" si="4"/>
        <v>0</v>
      </c>
      <c r="Q8" s="39">
        <f t="shared" ref="Q8:R8" si="5">SUM(Q9:Q16)</f>
        <v>0</v>
      </c>
      <c r="R8" s="39">
        <f t="shared" si="5"/>
        <v>0</v>
      </c>
    </row>
    <row r="9" spans="2:18" ht="15" customHeight="1" x14ac:dyDescent="0.25">
      <c r="B9" s="24" t="s">
        <v>9</v>
      </c>
      <c r="C9" s="38">
        <v>0</v>
      </c>
      <c r="D9" s="38">
        <v>0</v>
      </c>
      <c r="E9" s="38">
        <v>283.96391999999997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</row>
    <row r="10" spans="2:18" ht="15" customHeight="1" x14ac:dyDescent="0.25">
      <c r="B10" s="24" t="s">
        <v>36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</row>
    <row r="11" spans="2:18" ht="15" customHeight="1" x14ac:dyDescent="0.25">
      <c r="B11" s="24" t="s">
        <v>16</v>
      </c>
      <c r="C11" s="38">
        <v>0</v>
      </c>
      <c r="D11" s="38">
        <v>0</v>
      </c>
      <c r="E11" s="38">
        <v>11.942159999999999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</row>
    <row r="12" spans="2:18" ht="15" customHeight="1" x14ac:dyDescent="0.25">
      <c r="B12" s="24" t="s">
        <v>37</v>
      </c>
      <c r="C12" s="38">
        <v>0</v>
      </c>
      <c r="D12" s="38">
        <v>0</v>
      </c>
      <c r="E12" s="38">
        <v>10.199999999999999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</row>
    <row r="13" spans="2:18" ht="15" customHeight="1" x14ac:dyDescent="0.25">
      <c r="B13" s="24" t="s">
        <v>17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</row>
    <row r="14" spans="2:18" ht="15" customHeight="1" x14ac:dyDescent="0.25">
      <c r="B14" s="24" t="s">
        <v>18</v>
      </c>
      <c r="C14" s="38">
        <v>0</v>
      </c>
      <c r="D14" s="38">
        <v>0</v>
      </c>
      <c r="E14" s="38">
        <v>205.56672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</row>
    <row r="15" spans="2:18" ht="15" customHeight="1" x14ac:dyDescent="0.25">
      <c r="B15" s="24" t="s">
        <v>19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</row>
    <row r="16" spans="2:18" ht="15" customHeight="1" x14ac:dyDescent="0.25">
      <c r="B16" s="24" t="s">
        <v>12</v>
      </c>
      <c r="C16" s="38">
        <v>0</v>
      </c>
      <c r="D16" s="38">
        <v>0</v>
      </c>
      <c r="E16" s="38">
        <v>991.27272000000005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</row>
    <row r="17" spans="2:18" ht="15" customHeight="1" x14ac:dyDescent="0.25">
      <c r="B17" s="11"/>
      <c r="C17" s="103"/>
      <c r="D17" s="103"/>
      <c r="E17" s="103"/>
      <c r="F17" s="103"/>
      <c r="G17" s="103"/>
      <c r="H17" s="103"/>
      <c r="I17" s="104"/>
      <c r="K17" s="104"/>
      <c r="L17" s="104"/>
      <c r="M17" s="104"/>
      <c r="N17" s="104"/>
      <c r="O17" s="104"/>
      <c r="P17" s="104"/>
      <c r="Q17" s="104"/>
      <c r="R17" s="104"/>
    </row>
    <row r="18" spans="2:18" s="82" customFormat="1" ht="15" customHeight="1" x14ac:dyDescent="0.25">
      <c r="B18" s="23" t="s">
        <v>100</v>
      </c>
      <c r="C18" s="40">
        <f t="shared" ref="C18:I18" si="6">C19+C28+C37+C46</f>
        <v>49.857101999999998</v>
      </c>
      <c r="D18" s="40">
        <f t="shared" si="6"/>
        <v>92.31696500000001</v>
      </c>
      <c r="E18" s="40">
        <v>1392.429607</v>
      </c>
      <c r="F18" s="40">
        <f t="shared" si="6"/>
        <v>55.760221999999999</v>
      </c>
      <c r="G18" s="40">
        <f t="shared" si="6"/>
        <v>11.557541000000001</v>
      </c>
      <c r="H18" s="40">
        <f t="shared" si="6"/>
        <v>7.8900790000000001</v>
      </c>
      <c r="I18" s="40">
        <f t="shared" si="6"/>
        <v>14.141159999999999</v>
      </c>
      <c r="J18" s="40">
        <f>J19+J28+J37+J46</f>
        <v>6.3364400000000005</v>
      </c>
      <c r="K18" s="40">
        <f>K19+K28+K37+K46</f>
        <v>1153.7880229999998</v>
      </c>
      <c r="L18" s="40">
        <f>L19+L28+L37+L46</f>
        <v>10.066222999999999</v>
      </c>
      <c r="M18" s="40">
        <f t="shared" ref="M18:P18" si="7">M19+M28+M37+M46</f>
        <v>5.9178100000000002</v>
      </c>
      <c r="N18" s="40">
        <f t="shared" si="7"/>
        <v>10.969239999999999</v>
      </c>
      <c r="O18" s="40">
        <f t="shared" si="7"/>
        <v>7.8840399999999997</v>
      </c>
      <c r="P18" s="40">
        <f t="shared" si="7"/>
        <v>4.8455199999999996</v>
      </c>
      <c r="Q18" s="40">
        <f t="shared" ref="Q18:R18" si="8">Q19+Q28+Q37+Q46</f>
        <v>4.37568</v>
      </c>
      <c r="R18" s="40">
        <f t="shared" si="8"/>
        <v>10.301030000000001</v>
      </c>
    </row>
    <row r="19" spans="2:18" ht="15" customHeight="1" x14ac:dyDescent="0.25">
      <c r="B19" s="14" t="s">
        <v>5</v>
      </c>
      <c r="C19" s="39">
        <f>SUM(C20:C27)</f>
        <v>13.240402</v>
      </c>
      <c r="D19" s="39">
        <f t="shared" ref="D19" si="9">SUM(D20:D27)</f>
        <v>72.835675000000009</v>
      </c>
      <c r="E19" s="39">
        <v>146.62500699999998</v>
      </c>
      <c r="F19" s="39">
        <f t="shared" ref="F19:P19" si="10">SUM(F20:F27)</f>
        <v>52.730221999999998</v>
      </c>
      <c r="G19" s="39">
        <f t="shared" si="10"/>
        <v>11.557541000000001</v>
      </c>
      <c r="H19" s="39">
        <f t="shared" si="10"/>
        <v>7.8900790000000001</v>
      </c>
      <c r="I19" s="39">
        <f t="shared" si="10"/>
        <v>4.1011600000000001</v>
      </c>
      <c r="J19" s="39">
        <f t="shared" si="10"/>
        <v>5.8213400000000002</v>
      </c>
      <c r="K19" s="39">
        <f t="shared" si="10"/>
        <v>10.923522999999999</v>
      </c>
      <c r="L19" s="39">
        <f t="shared" si="10"/>
        <v>10.066222999999999</v>
      </c>
      <c r="M19" s="39">
        <f t="shared" si="10"/>
        <v>5.9178100000000002</v>
      </c>
      <c r="N19" s="39">
        <f t="shared" si="10"/>
        <v>10.969239999999999</v>
      </c>
      <c r="O19" s="39">
        <f t="shared" si="10"/>
        <v>7.3790399999999998</v>
      </c>
      <c r="P19" s="39">
        <f t="shared" si="10"/>
        <v>4.8455199999999996</v>
      </c>
      <c r="Q19" s="39">
        <f t="shared" ref="Q19:R19" si="11">SUM(Q20:Q27)</f>
        <v>3.8706800000000001</v>
      </c>
      <c r="R19" s="39">
        <f t="shared" si="11"/>
        <v>5.3621299999999996</v>
      </c>
    </row>
    <row r="20" spans="2:18" ht="15" customHeight="1" x14ac:dyDescent="0.25">
      <c r="B20" s="24" t="s">
        <v>9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</row>
    <row r="21" spans="2:18" ht="15" customHeight="1" x14ac:dyDescent="0.25">
      <c r="B21" s="24" t="s">
        <v>36</v>
      </c>
      <c r="C21" s="38">
        <v>0</v>
      </c>
      <c r="D21" s="38">
        <v>1.1655</v>
      </c>
      <c r="E21" s="38">
        <v>7.1827800000000002</v>
      </c>
      <c r="F21" s="38">
        <v>0</v>
      </c>
      <c r="G21" s="38">
        <v>0.68628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</row>
    <row r="22" spans="2:18" ht="15" customHeight="1" x14ac:dyDescent="0.25">
      <c r="B22" s="24" t="s">
        <v>16</v>
      </c>
      <c r="C22" s="38">
        <v>0</v>
      </c>
      <c r="D22" s="38">
        <v>3.5415199999999998</v>
      </c>
      <c r="E22" s="38">
        <v>0.6532</v>
      </c>
      <c r="F22" s="38">
        <v>0</v>
      </c>
      <c r="G22" s="38">
        <v>0</v>
      </c>
      <c r="H22" s="38">
        <v>0.6532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</row>
    <row r="23" spans="2:18" ht="15" customHeight="1" x14ac:dyDescent="0.25">
      <c r="B23" s="24" t="s">
        <v>37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</row>
    <row r="24" spans="2:18" ht="15" customHeight="1" x14ac:dyDescent="0.25">
      <c r="B24" s="24" t="s">
        <v>17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</row>
    <row r="25" spans="2:18" ht="15" customHeight="1" x14ac:dyDescent="0.25">
      <c r="B25" s="24" t="s">
        <v>18</v>
      </c>
      <c r="C25" s="38">
        <v>0.69689999999999996</v>
      </c>
      <c r="D25" s="38">
        <v>33.029240000000001</v>
      </c>
      <c r="E25" s="38">
        <v>8.9466699999999992</v>
      </c>
      <c r="F25" s="38">
        <v>0.61185</v>
      </c>
      <c r="G25" s="38">
        <v>0</v>
      </c>
      <c r="H25" s="38">
        <v>0</v>
      </c>
      <c r="I25" s="38">
        <v>1.8804000000000001</v>
      </c>
      <c r="J25" s="38">
        <v>0</v>
      </c>
      <c r="K25" s="38">
        <v>0</v>
      </c>
      <c r="L25" s="38">
        <v>3.36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1.75783</v>
      </c>
    </row>
    <row r="26" spans="2:18" ht="15" customHeight="1" x14ac:dyDescent="0.25">
      <c r="B26" s="24" t="s">
        <v>19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</row>
    <row r="27" spans="2:18" ht="15" customHeight="1" x14ac:dyDescent="0.25">
      <c r="B27" s="24" t="s">
        <v>12</v>
      </c>
      <c r="C27" s="38">
        <v>12.543502</v>
      </c>
      <c r="D27" s="38">
        <v>35.099415</v>
      </c>
      <c r="E27" s="38">
        <v>129.84235699999999</v>
      </c>
      <c r="F27" s="38">
        <v>52.118372000000001</v>
      </c>
      <c r="G27" s="38">
        <v>10.871261000000001</v>
      </c>
      <c r="H27" s="38">
        <v>7.2368790000000001</v>
      </c>
      <c r="I27" s="38">
        <v>2.2207599999999998</v>
      </c>
      <c r="J27" s="38">
        <v>5.8213400000000002</v>
      </c>
      <c r="K27" s="38">
        <v>10.923522999999999</v>
      </c>
      <c r="L27" s="38">
        <v>6.7062229999999996</v>
      </c>
      <c r="M27" s="38">
        <v>5.9178100000000002</v>
      </c>
      <c r="N27" s="38">
        <v>10.969239999999999</v>
      </c>
      <c r="O27" s="38">
        <v>7.3790399999999998</v>
      </c>
      <c r="P27" s="38">
        <v>4.8455199999999996</v>
      </c>
      <c r="Q27" s="38">
        <v>3.8706800000000001</v>
      </c>
      <c r="R27" s="38">
        <v>3.6042999999999998</v>
      </c>
    </row>
    <row r="28" spans="2:18" ht="15" customHeight="1" x14ac:dyDescent="0.25">
      <c r="B28" s="14" t="s">
        <v>28</v>
      </c>
      <c r="C28" s="39">
        <f t="shared" ref="C28:K28" si="12">SUM(C29:C36)</f>
        <v>36.616700000000002</v>
      </c>
      <c r="D28" s="39">
        <f t="shared" si="12"/>
        <v>0</v>
      </c>
      <c r="E28" s="39">
        <v>1167.2094999999999</v>
      </c>
      <c r="F28" s="39">
        <f t="shared" si="12"/>
        <v>0</v>
      </c>
      <c r="G28" s="39">
        <f t="shared" si="12"/>
        <v>0</v>
      </c>
      <c r="H28" s="39">
        <f t="shared" si="12"/>
        <v>0</v>
      </c>
      <c r="I28" s="39">
        <f t="shared" si="12"/>
        <v>6</v>
      </c>
      <c r="J28" s="39">
        <f t="shared" si="12"/>
        <v>0</v>
      </c>
      <c r="K28" s="39">
        <f t="shared" si="12"/>
        <v>1142.8644999999999</v>
      </c>
      <c r="L28" s="39">
        <f t="shared" ref="L28:Q28" si="13">SUM(L29:L36)</f>
        <v>0</v>
      </c>
      <c r="M28" s="39">
        <f t="shared" si="13"/>
        <v>0</v>
      </c>
      <c r="N28" s="39">
        <f t="shared" si="13"/>
        <v>0</v>
      </c>
      <c r="O28" s="39">
        <f t="shared" si="13"/>
        <v>0</v>
      </c>
      <c r="P28" s="39">
        <f t="shared" si="13"/>
        <v>0</v>
      </c>
      <c r="Q28" s="39">
        <f t="shared" si="13"/>
        <v>0</v>
      </c>
      <c r="R28" s="39">
        <f>(SUM(R29:R36))/1000000</f>
        <v>0</v>
      </c>
    </row>
    <row r="29" spans="2:18" ht="15" customHeight="1" x14ac:dyDescent="0.25">
      <c r="B29" s="24" t="s">
        <v>9</v>
      </c>
      <c r="C29" s="38">
        <v>0</v>
      </c>
      <c r="D29" s="38">
        <v>0</v>
      </c>
      <c r="E29" s="38">
        <v>622.43449999999996</v>
      </c>
      <c r="F29" s="38">
        <v>0</v>
      </c>
      <c r="G29" s="38">
        <v>0</v>
      </c>
      <c r="H29" s="38">
        <v>0</v>
      </c>
      <c r="I29" s="38">
        <v>6</v>
      </c>
      <c r="J29" s="38">
        <v>0</v>
      </c>
      <c r="K29" s="38">
        <v>598.81949999999995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</row>
    <row r="30" spans="2:18" ht="15" customHeight="1" x14ac:dyDescent="0.25">
      <c r="B30" s="24" t="s">
        <v>36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</row>
    <row r="31" spans="2:18" ht="15" customHeight="1" x14ac:dyDescent="0.25">
      <c r="B31" s="24" t="s">
        <v>16</v>
      </c>
      <c r="C31" s="38">
        <v>0</v>
      </c>
      <c r="D31" s="38">
        <v>0</v>
      </c>
      <c r="E31" s="38">
        <v>544.04499999999996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544.04499999999996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</row>
    <row r="32" spans="2:18" ht="15" customHeight="1" x14ac:dyDescent="0.25">
      <c r="B32" s="24" t="s">
        <v>37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</row>
    <row r="33" spans="2:18" ht="15" customHeight="1" x14ac:dyDescent="0.25">
      <c r="B33" s="24" t="s">
        <v>17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</row>
    <row r="34" spans="2:18" ht="15" customHeight="1" x14ac:dyDescent="0.25">
      <c r="B34" s="24" t="s">
        <v>18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</row>
    <row r="35" spans="2:18" ht="15" customHeight="1" x14ac:dyDescent="0.25">
      <c r="B35" s="24" t="s">
        <v>19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</row>
    <row r="36" spans="2:18" ht="15" customHeight="1" x14ac:dyDescent="0.25">
      <c r="B36" s="24" t="s">
        <v>12</v>
      </c>
      <c r="C36" s="38">
        <v>36.616700000000002</v>
      </c>
      <c r="D36" s="38">
        <v>0</v>
      </c>
      <c r="E36" s="38">
        <v>0.73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</row>
    <row r="37" spans="2:18" ht="15" customHeight="1" x14ac:dyDescent="0.25">
      <c r="B37" s="14" t="s">
        <v>29</v>
      </c>
      <c r="C37" s="39">
        <f>SUM(C38:C45)</f>
        <v>0</v>
      </c>
      <c r="D37" s="39">
        <f t="shared" ref="D37" si="14">SUM(D38:D45)</f>
        <v>16.038</v>
      </c>
      <c r="E37" s="39">
        <v>78.595100000000002</v>
      </c>
      <c r="F37" s="39">
        <f t="shared" ref="F37:H37" si="15">SUM(F38:F45)</f>
        <v>3.03</v>
      </c>
      <c r="G37" s="39">
        <f t="shared" si="15"/>
        <v>0</v>
      </c>
      <c r="H37" s="39">
        <f t="shared" si="15"/>
        <v>0</v>
      </c>
      <c r="I37" s="39">
        <f t="shared" ref="I37:P37" si="16">SUM(I38:I45)</f>
        <v>4.04</v>
      </c>
      <c r="J37" s="39">
        <f t="shared" si="16"/>
        <v>0.5151</v>
      </c>
      <c r="K37" s="39">
        <f t="shared" si="16"/>
        <v>0</v>
      </c>
      <c r="L37" s="39">
        <f t="shared" si="16"/>
        <v>0</v>
      </c>
      <c r="M37" s="39">
        <f t="shared" si="16"/>
        <v>0</v>
      </c>
      <c r="N37" s="39">
        <f t="shared" si="16"/>
        <v>0</v>
      </c>
      <c r="O37" s="39">
        <f t="shared" si="16"/>
        <v>0.505</v>
      </c>
      <c r="P37" s="39">
        <f t="shared" si="16"/>
        <v>0</v>
      </c>
      <c r="Q37" s="39">
        <f t="shared" ref="Q37:R37" si="17">SUM(Q38:Q45)</f>
        <v>0.505</v>
      </c>
      <c r="R37" s="39">
        <f t="shared" si="17"/>
        <v>4.9389000000000003</v>
      </c>
    </row>
    <row r="38" spans="2:18" ht="15" customHeight="1" x14ac:dyDescent="0.25">
      <c r="B38" s="24" t="s">
        <v>9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</row>
    <row r="39" spans="2:18" ht="15" customHeight="1" x14ac:dyDescent="0.25">
      <c r="B39" s="24" t="s">
        <v>36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</row>
    <row r="40" spans="2:18" ht="15" customHeight="1" x14ac:dyDescent="0.25">
      <c r="B40" s="24" t="s">
        <v>16</v>
      </c>
      <c r="C40" s="38">
        <v>0</v>
      </c>
      <c r="D40" s="38">
        <v>6.9980000000000002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</row>
    <row r="41" spans="2:18" ht="15" customHeight="1" x14ac:dyDescent="0.25">
      <c r="B41" s="24" t="s">
        <v>37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</row>
    <row r="42" spans="2:18" ht="15" customHeight="1" x14ac:dyDescent="0.25">
      <c r="B42" s="24" t="s">
        <v>17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</row>
    <row r="43" spans="2:18" ht="15" customHeight="1" x14ac:dyDescent="0.25">
      <c r="B43" s="24" t="s">
        <v>18</v>
      </c>
      <c r="C43" s="38">
        <v>0</v>
      </c>
      <c r="D43" s="38">
        <v>0</v>
      </c>
      <c r="E43" s="38">
        <v>50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</row>
    <row r="44" spans="2:18" ht="15" customHeight="1" x14ac:dyDescent="0.25">
      <c r="B44" s="24" t="s">
        <v>19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</row>
    <row r="45" spans="2:18" ht="15" customHeight="1" x14ac:dyDescent="0.25">
      <c r="B45" s="24" t="s">
        <v>12</v>
      </c>
      <c r="C45" s="38">
        <v>0</v>
      </c>
      <c r="D45" s="38">
        <v>9.0399999999999991</v>
      </c>
      <c r="E45" s="38">
        <v>28.595100000000002</v>
      </c>
      <c r="F45" s="38">
        <v>3.03</v>
      </c>
      <c r="G45" s="38">
        <v>0</v>
      </c>
      <c r="H45" s="38">
        <v>0</v>
      </c>
      <c r="I45" s="38">
        <v>4.04</v>
      </c>
      <c r="J45" s="38">
        <v>0.5151</v>
      </c>
      <c r="K45" s="38">
        <v>0</v>
      </c>
      <c r="L45" s="38">
        <v>0</v>
      </c>
      <c r="M45" s="38">
        <v>0</v>
      </c>
      <c r="N45" s="38">
        <v>0</v>
      </c>
      <c r="O45" s="38">
        <v>0.505</v>
      </c>
      <c r="P45" s="38">
        <v>0</v>
      </c>
      <c r="Q45" s="38">
        <v>0.505</v>
      </c>
      <c r="R45" s="38">
        <v>4.9389000000000003</v>
      </c>
    </row>
    <row r="46" spans="2:18" ht="15" customHeight="1" x14ac:dyDescent="0.25">
      <c r="B46" s="14" t="s">
        <v>30</v>
      </c>
      <c r="C46" s="39">
        <f t="shared" ref="C46:H46" si="18">SUM(C47:C54)</f>
        <v>0</v>
      </c>
      <c r="D46" s="39">
        <f t="shared" si="18"/>
        <v>3.4432900000000002</v>
      </c>
      <c r="E46" s="39">
        <v>0</v>
      </c>
      <c r="F46" s="39">
        <f t="shared" si="18"/>
        <v>0</v>
      </c>
      <c r="G46" s="39">
        <f t="shared" si="18"/>
        <v>0</v>
      </c>
      <c r="H46" s="39">
        <f t="shared" si="18"/>
        <v>0</v>
      </c>
      <c r="I46" s="39">
        <f t="shared" ref="I46:P46" si="19">SUM(I47:I54)</f>
        <v>0</v>
      </c>
      <c r="J46" s="39">
        <f t="shared" si="19"/>
        <v>0</v>
      </c>
      <c r="K46" s="39">
        <f t="shared" si="19"/>
        <v>0</v>
      </c>
      <c r="L46" s="39">
        <f t="shared" si="19"/>
        <v>0</v>
      </c>
      <c r="M46" s="39">
        <f t="shared" si="19"/>
        <v>0</v>
      </c>
      <c r="N46" s="39">
        <f t="shared" si="19"/>
        <v>0</v>
      </c>
      <c r="O46" s="39">
        <f t="shared" si="19"/>
        <v>0</v>
      </c>
      <c r="P46" s="39">
        <f t="shared" si="19"/>
        <v>0</v>
      </c>
      <c r="Q46" s="39">
        <f t="shared" ref="Q46:R46" si="20">SUM(Q47:Q54)</f>
        <v>0</v>
      </c>
      <c r="R46" s="39">
        <f t="shared" si="20"/>
        <v>0</v>
      </c>
    </row>
    <row r="47" spans="2:18" ht="15" customHeight="1" x14ac:dyDescent="0.25">
      <c r="B47" s="24" t="s">
        <v>9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</row>
    <row r="48" spans="2:18" ht="15" customHeight="1" x14ac:dyDescent="0.25">
      <c r="B48" s="24" t="s">
        <v>36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</row>
    <row r="49" spans="2:18" ht="15" customHeight="1" x14ac:dyDescent="0.25">
      <c r="B49" s="24" t="s">
        <v>16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</row>
    <row r="50" spans="2:18" ht="15" customHeight="1" x14ac:dyDescent="0.25">
      <c r="B50" s="24" t="s">
        <v>37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</row>
    <row r="51" spans="2:18" ht="15" customHeight="1" x14ac:dyDescent="0.25">
      <c r="B51" s="24" t="s">
        <v>17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</row>
    <row r="52" spans="2:18" ht="15" customHeight="1" x14ac:dyDescent="0.25">
      <c r="B52" s="24" t="s">
        <v>18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</row>
    <row r="53" spans="2:18" ht="15" customHeight="1" x14ac:dyDescent="0.25">
      <c r="B53" s="24" t="s">
        <v>19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</row>
    <row r="54" spans="2:18" ht="15" customHeight="1" x14ac:dyDescent="0.25">
      <c r="B54" s="24" t="s">
        <v>12</v>
      </c>
      <c r="C54" s="38">
        <v>0</v>
      </c>
      <c r="D54" s="38">
        <v>3.4432900000000002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</row>
    <row r="55" spans="2:18" ht="15" customHeight="1" x14ac:dyDescent="0.25">
      <c r="B55" s="11"/>
      <c r="C55" s="103"/>
      <c r="D55" s="103"/>
      <c r="E55" s="103"/>
      <c r="F55" s="103"/>
      <c r="G55" s="103"/>
      <c r="H55" s="103"/>
      <c r="J55" s="103"/>
      <c r="K55" s="103"/>
      <c r="L55" s="103"/>
      <c r="M55" s="103"/>
      <c r="N55" s="103"/>
      <c r="O55" s="103"/>
      <c r="P55" s="103"/>
      <c r="Q55" s="103"/>
      <c r="R55" s="103"/>
    </row>
    <row r="56" spans="2:18" ht="15" customHeight="1" x14ac:dyDescent="0.25">
      <c r="B56" s="23" t="s">
        <v>108</v>
      </c>
      <c r="C56" s="40">
        <f>SUM(C57:C64)</f>
        <v>70.076275999999993</v>
      </c>
      <c r="D56" s="40">
        <f t="shared" ref="D56" si="21">SUM(D57:D64)</f>
        <v>67.971499999999992</v>
      </c>
      <c r="E56" s="40">
        <v>127.33375999999998</v>
      </c>
      <c r="F56" s="40">
        <f t="shared" ref="F56:P56" si="22">SUM(F57:F64)</f>
        <v>0.45540000000000003</v>
      </c>
      <c r="G56" s="40">
        <f t="shared" si="22"/>
        <v>0.49</v>
      </c>
      <c r="H56" s="40">
        <f t="shared" si="22"/>
        <v>0.22</v>
      </c>
      <c r="I56" s="40">
        <f t="shared" si="22"/>
        <v>0</v>
      </c>
      <c r="J56" s="40">
        <f t="shared" si="22"/>
        <v>1.5548999999999999</v>
      </c>
      <c r="K56" s="40">
        <f t="shared" si="22"/>
        <v>0.52800000000000002</v>
      </c>
      <c r="L56" s="40">
        <f t="shared" si="22"/>
        <v>2.1360000000000001</v>
      </c>
      <c r="M56" s="40">
        <f t="shared" si="22"/>
        <v>4</v>
      </c>
      <c r="N56" s="40">
        <f t="shared" si="22"/>
        <v>0.85</v>
      </c>
      <c r="O56" s="40">
        <f t="shared" si="22"/>
        <v>3.6414</v>
      </c>
      <c r="P56" s="40">
        <f t="shared" si="22"/>
        <v>0</v>
      </c>
      <c r="Q56" s="40">
        <f t="shared" ref="Q56:R56" si="23">SUM(Q57:Q64)</f>
        <v>0.48899999999999999</v>
      </c>
      <c r="R56" s="40">
        <f t="shared" si="23"/>
        <v>0</v>
      </c>
    </row>
    <row r="57" spans="2:18" ht="15" customHeight="1" x14ac:dyDescent="0.25">
      <c r="B57" s="15" t="s">
        <v>9</v>
      </c>
      <c r="C57" s="38">
        <v>66.246399999999994</v>
      </c>
      <c r="D57" s="38">
        <v>66.246399999999994</v>
      </c>
      <c r="E57" s="38">
        <v>65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</row>
    <row r="58" spans="2:18" ht="15" customHeight="1" x14ac:dyDescent="0.25">
      <c r="B58" s="15" t="s">
        <v>36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</row>
    <row r="59" spans="2:18" ht="15" customHeight="1" x14ac:dyDescent="0.25">
      <c r="B59" s="15" t="s">
        <v>16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</row>
    <row r="60" spans="2:18" ht="15" customHeight="1" x14ac:dyDescent="0.25">
      <c r="B60" s="15" t="s">
        <v>37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</row>
    <row r="61" spans="2:18" ht="15" customHeight="1" x14ac:dyDescent="0.25">
      <c r="B61" s="15" t="s">
        <v>17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</row>
    <row r="62" spans="2:18" ht="15" customHeight="1" x14ac:dyDescent="0.25">
      <c r="B62" s="15" t="s">
        <v>18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</row>
    <row r="63" spans="2:18" ht="15" customHeight="1" x14ac:dyDescent="0.25">
      <c r="B63" s="15" t="s">
        <v>19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</row>
    <row r="64" spans="2:18" ht="14.25" customHeight="1" x14ac:dyDescent="0.25">
      <c r="B64" s="22" t="s">
        <v>12</v>
      </c>
      <c r="C64" s="41">
        <v>3.8298760000000001</v>
      </c>
      <c r="D64" s="41">
        <v>1.7251000000000001</v>
      </c>
      <c r="E64" s="41">
        <v>62.333759999999991</v>
      </c>
      <c r="F64" s="41">
        <v>0.45540000000000003</v>
      </c>
      <c r="G64" s="41">
        <v>0.49</v>
      </c>
      <c r="H64" s="41">
        <v>0.22</v>
      </c>
      <c r="I64" s="41">
        <v>0</v>
      </c>
      <c r="J64" s="41">
        <v>1.5548999999999999</v>
      </c>
      <c r="K64" s="41">
        <v>0.52800000000000002</v>
      </c>
      <c r="L64" s="41">
        <v>2.1360000000000001</v>
      </c>
      <c r="M64" s="41">
        <v>4</v>
      </c>
      <c r="N64" s="41">
        <v>0.85</v>
      </c>
      <c r="O64" s="41">
        <v>3.6414</v>
      </c>
      <c r="P64" s="41">
        <v>0</v>
      </c>
      <c r="Q64" s="41">
        <v>0.48899999999999999</v>
      </c>
      <c r="R64" s="41">
        <v>0</v>
      </c>
    </row>
    <row r="65" spans="2:2" ht="15" customHeight="1" x14ac:dyDescent="0.25">
      <c r="B65" s="17" t="s">
        <v>124</v>
      </c>
    </row>
    <row r="66" spans="2:2" ht="15" customHeight="1" x14ac:dyDescent="0.25">
      <c r="B66" s="17" t="s">
        <v>66</v>
      </c>
    </row>
  </sheetData>
  <sheetProtection algorithmName="SHA-512" hashValue="4tFwbdplVbaTO+vBqzaxjM4u+pFeXyyKe2ioclYxtAjjGnHywN8gzrwNqOqN+s1uLByvy/49KdwozYGwfAeeEQ==" saltValue="INYfVO0vF7QF0Isu2/pM0g==" spinCount="100000" sheet="1" objects="1" scenarios="1"/>
  <mergeCells count="16">
    <mergeCell ref="R4:R5"/>
    <mergeCell ref="C4:C5"/>
    <mergeCell ref="E4:E5"/>
    <mergeCell ref="D4:D5"/>
    <mergeCell ref="P4:P5"/>
    <mergeCell ref="I4:I5"/>
    <mergeCell ref="H4:H5"/>
    <mergeCell ref="F4:F5"/>
    <mergeCell ref="G4:G5"/>
    <mergeCell ref="O4:O5"/>
    <mergeCell ref="K4:K5"/>
    <mergeCell ref="L4:L5"/>
    <mergeCell ref="M4:M5"/>
    <mergeCell ref="N4:N5"/>
    <mergeCell ref="J4:J5"/>
    <mergeCell ref="Q4:Q5"/>
  </mergeCells>
  <pageMargins left="0.7" right="0.7" top="0.75" bottom="0.75" header="0.3" footer="0.3"/>
  <pageSetup paperSize="9" orientation="portrait" r:id="rId1"/>
  <ignoredErrors>
    <ignoredError sqref="D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Capa</vt:lpstr>
      <vt:lpstr>A.1</vt:lpstr>
      <vt:lpstr>A.2</vt:lpstr>
      <vt:lpstr>A.3</vt:lpstr>
      <vt:lpstr>B.1</vt:lpstr>
      <vt:lpstr>C.1</vt:lpstr>
      <vt:lpstr>C.2</vt:lpstr>
      <vt:lpstr>C.3</vt:lpstr>
      <vt:lpstr>C.4</vt:lpstr>
      <vt:lpstr>D.1</vt:lpstr>
      <vt:lpstr>E.1</vt:lpstr>
      <vt:lpstr>NOTAS DE FORMATAÇÃO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 Semedo (0365 - BCV)</dc:creator>
  <cp:lastModifiedBy>Ana  Semedo (0365 - BCV)</cp:lastModifiedBy>
  <dcterms:created xsi:type="dcterms:W3CDTF">2024-02-27T09:33:39Z</dcterms:created>
  <dcterms:modified xsi:type="dcterms:W3CDTF">2025-05-30T15:14:24Z</dcterms:modified>
</cp:coreProperties>
</file>