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ustershare\AGMVM\PORTAL AGMVM\PUBLICAÇÕES\2026\"/>
    </mc:Choice>
  </mc:AlternateContent>
  <bookViews>
    <workbookView xWindow="-120" yWindow="-120" windowWidth="38640" windowHeight="15840"/>
  </bookViews>
  <sheets>
    <sheet name="Capa" sheetId="12" r:id="rId1"/>
    <sheet name="A.1" sheetId="1" r:id="rId2"/>
    <sheet name="A.2" sheetId="5" r:id="rId3"/>
    <sheet name="A.3" sheetId="2" r:id="rId4"/>
    <sheet name="B.1" sheetId="3" r:id="rId5"/>
    <sheet name="C.1" sheetId="4" r:id="rId6"/>
    <sheet name="C.2" sheetId="6" r:id="rId7"/>
    <sheet name="C.3" sheetId="10" r:id="rId8"/>
    <sheet name="C.4" sheetId="7" r:id="rId9"/>
    <sheet name="D.1" sheetId="8" r:id="rId10"/>
    <sheet name="E.1" sheetId="9" r:id="rId11"/>
    <sheet name="NOTAS DE FORMATAÇÃO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9" l="1"/>
  <c r="R31" i="9" l="1"/>
  <c r="R25" i="9"/>
  <c r="R19" i="9"/>
  <c r="R13" i="9"/>
  <c r="R25" i="8"/>
  <c r="R29" i="8"/>
  <c r="R24" i="8" l="1"/>
  <c r="R8" i="5" l="1"/>
  <c r="R8" i="8" l="1"/>
  <c r="R12" i="8"/>
  <c r="R56" i="7"/>
  <c r="R20" i="3"/>
  <c r="R28" i="7"/>
  <c r="R37" i="7"/>
  <c r="R46" i="7"/>
  <c r="R7" i="8" l="1"/>
  <c r="R19" i="7"/>
  <c r="R8" i="7"/>
  <c r="R7" i="7" s="1"/>
  <c r="N20" i="3"/>
  <c r="R13" i="3"/>
  <c r="R18" i="7" l="1"/>
  <c r="R18" i="2" l="1"/>
  <c r="R9" i="4" l="1"/>
  <c r="R14" i="4"/>
  <c r="R13" i="4" s="1"/>
  <c r="R10" i="4"/>
  <c r="R11" i="4"/>
  <c r="R23" i="4"/>
  <c r="R25" i="4"/>
  <c r="R18" i="10"/>
  <c r="R7" i="10" s="1"/>
  <c r="R21" i="1"/>
  <c r="R8" i="1"/>
  <c r="R8" i="4" l="1"/>
  <c r="R7" i="4" s="1"/>
  <c r="M19" i="9"/>
  <c r="Q26" i="9" l="1"/>
  <c r="Q31" i="9" l="1"/>
  <c r="Q25" i="9"/>
  <c r="Q19" i="9"/>
  <c r="Q14" i="9"/>
  <c r="Q13" i="9" s="1"/>
  <c r="Q29" i="8" l="1"/>
  <c r="Q25" i="8"/>
  <c r="Q8" i="8"/>
  <c r="Q12" i="8"/>
  <c r="Q7" i="8" l="1"/>
  <c r="Q24" i="8"/>
  <c r="Q19" i="7"/>
  <c r="Q56" i="7"/>
  <c r="Q28" i="7"/>
  <c r="Q37" i="7"/>
  <c r="Q46" i="7"/>
  <c r="Q8" i="7"/>
  <c r="Q7" i="7" s="1"/>
  <c r="O18" i="10"/>
  <c r="O7" i="10" s="1"/>
  <c r="P18" i="10"/>
  <c r="P7" i="10" s="1"/>
  <c r="Q18" i="10"/>
  <c r="Q7" i="10" s="1"/>
  <c r="Q13" i="4"/>
  <c r="Q9" i="4"/>
  <c r="Q18" i="7" l="1"/>
  <c r="Q8" i="4"/>
  <c r="Q25" i="4" l="1"/>
  <c r="Q7" i="4" s="1"/>
  <c r="Q13" i="3" l="1"/>
  <c r="Q20" i="3" l="1"/>
  <c r="Q18" i="2" l="1"/>
  <c r="Q8" i="5" l="1"/>
  <c r="Q21" i="1" l="1"/>
  <c r="Q8" i="1"/>
  <c r="P31" i="9" l="1"/>
  <c r="P25" i="9"/>
  <c r="P19" i="9"/>
  <c r="P13" i="9"/>
  <c r="P29" i="8" l="1"/>
  <c r="P25" i="8"/>
  <c r="P12" i="8"/>
  <c r="P8" i="8"/>
  <c r="P56" i="7"/>
  <c r="P46" i="7"/>
  <c r="P37" i="7"/>
  <c r="P28" i="7"/>
  <c r="P19" i="7"/>
  <c r="P8" i="7"/>
  <c r="P7" i="7" s="1"/>
  <c r="P25" i="4"/>
  <c r="P13" i="4"/>
  <c r="P9" i="4"/>
  <c r="P7" i="8" l="1"/>
  <c r="P24" i="8"/>
  <c r="P18" i="7"/>
  <c r="P8" i="4"/>
  <c r="P7" i="4" s="1"/>
  <c r="P20" i="3"/>
  <c r="P13" i="3"/>
  <c r="P18" i="2" l="1"/>
  <c r="P8" i="5" l="1"/>
  <c r="P21" i="1" l="1"/>
  <c r="P8" i="1"/>
  <c r="O13" i="4" l="1"/>
  <c r="O31" i="9" l="1"/>
  <c r="O25" i="9"/>
  <c r="O19" i="9"/>
  <c r="O13" i="9"/>
  <c r="O29" i="8"/>
  <c r="O25" i="8"/>
  <c r="O12" i="8"/>
  <c r="O8" i="8"/>
  <c r="O56" i="7"/>
  <c r="O46" i="7"/>
  <c r="O37" i="7"/>
  <c r="O28" i="7"/>
  <c r="O19" i="7"/>
  <c r="O8" i="7"/>
  <c r="O7" i="7" s="1"/>
  <c r="O25" i="4"/>
  <c r="O9" i="4"/>
  <c r="O20" i="3"/>
  <c r="O13" i="3"/>
  <c r="O18" i="2"/>
  <c r="O8" i="5"/>
  <c r="O21" i="1"/>
  <c r="O8" i="1"/>
  <c r="O18" i="7" l="1"/>
  <c r="O24" i="8"/>
  <c r="O7" i="8"/>
  <c r="O8" i="4"/>
  <c r="O7" i="4" s="1"/>
  <c r="N20" i="10"/>
  <c r="N22" i="10"/>
  <c r="N18" i="10" l="1"/>
  <c r="N7" i="10" s="1"/>
  <c r="N31" i="9" l="1"/>
  <c r="N25" i="9"/>
  <c r="N19" i="9"/>
  <c r="N13" i="9"/>
  <c r="N29" i="8"/>
  <c r="N25" i="8"/>
  <c r="N12" i="8"/>
  <c r="N8" i="8"/>
  <c r="N56" i="7"/>
  <c r="N46" i="7"/>
  <c r="N37" i="7"/>
  <c r="N28" i="7"/>
  <c r="N19" i="7"/>
  <c r="N8" i="7"/>
  <c r="N7" i="7" s="1"/>
  <c r="N25" i="4"/>
  <c r="N13" i="4"/>
  <c r="N9" i="4"/>
  <c r="N13" i="3"/>
  <c r="N18" i="2"/>
  <c r="N8" i="5"/>
  <c r="N21" i="1"/>
  <c r="N8" i="1"/>
  <c r="N7" i="8" l="1"/>
  <c r="N24" i="8"/>
  <c r="N8" i="4"/>
  <c r="N7" i="4" s="1"/>
  <c r="N18" i="7"/>
  <c r="M19" i="7"/>
  <c r="M25" i="4"/>
  <c r="M13" i="4"/>
  <c r="M9" i="4"/>
  <c r="M20" i="3"/>
  <c r="M8" i="4" l="1"/>
  <c r="M7" i="4" s="1"/>
  <c r="M21" i="1" l="1"/>
  <c r="M8" i="1"/>
  <c r="M31" i="9" l="1"/>
  <c r="M25" i="9"/>
  <c r="M13" i="9"/>
  <c r="M7" i="9"/>
  <c r="M29" i="8"/>
  <c r="M25" i="8"/>
  <c r="M12" i="8"/>
  <c r="M8" i="8"/>
  <c r="M56" i="7"/>
  <c r="M46" i="7"/>
  <c r="M37" i="7"/>
  <c r="M28" i="7"/>
  <c r="M8" i="7"/>
  <c r="M7" i="7" s="1"/>
  <c r="M13" i="3"/>
  <c r="M18" i="2"/>
  <c r="M8" i="5"/>
  <c r="M18" i="7" l="1"/>
  <c r="M7" i="8"/>
  <c r="M24" i="8"/>
  <c r="F18" i="2"/>
  <c r="G18" i="2"/>
  <c r="H18" i="2"/>
  <c r="I18" i="2"/>
  <c r="J18" i="2"/>
  <c r="K18" i="2"/>
  <c r="L18" i="2"/>
  <c r="L7" i="9" l="1"/>
  <c r="L31" i="9"/>
  <c r="L25" i="9"/>
  <c r="L19" i="9"/>
  <c r="L13" i="9"/>
  <c r="L29" i="8"/>
  <c r="L25" i="8"/>
  <c r="L24" i="8" l="1"/>
  <c r="L12" i="8"/>
  <c r="L8" i="8"/>
  <c r="L46" i="7"/>
  <c r="L37" i="7"/>
  <c r="K37" i="7"/>
  <c r="L28" i="7"/>
  <c r="K56" i="7"/>
  <c r="L56" i="7"/>
  <c r="L19" i="7"/>
  <c r="L8" i="7"/>
  <c r="L7" i="7" s="1"/>
  <c r="L25" i="4"/>
  <c r="L7" i="8" l="1"/>
  <c r="L18" i="7"/>
  <c r="L9" i="4" l="1"/>
  <c r="L13" i="4"/>
  <c r="L13" i="3"/>
  <c r="L20" i="3"/>
  <c r="L8" i="4" l="1"/>
  <c r="L7" i="4" s="1"/>
  <c r="L8" i="5"/>
  <c r="L21" i="1" l="1"/>
  <c r="L8" i="1"/>
  <c r="K31" i="9" l="1"/>
  <c r="J31" i="9"/>
  <c r="I31" i="9"/>
  <c r="H31" i="9"/>
  <c r="G31" i="9"/>
  <c r="F31" i="9"/>
  <c r="D31" i="9"/>
  <c r="C31" i="9"/>
  <c r="K25" i="9"/>
  <c r="J25" i="9"/>
  <c r="I25" i="9"/>
  <c r="H25" i="9"/>
  <c r="G25" i="9"/>
  <c r="F25" i="9"/>
  <c r="D25" i="9"/>
  <c r="C25" i="9"/>
  <c r="K19" i="9"/>
  <c r="J19" i="9"/>
  <c r="I19" i="9"/>
  <c r="H19" i="9"/>
  <c r="G19" i="9"/>
  <c r="F19" i="9"/>
  <c r="C19" i="9"/>
  <c r="K13" i="9"/>
  <c r="J13" i="9"/>
  <c r="I13" i="9"/>
  <c r="H13" i="9"/>
  <c r="G13" i="9"/>
  <c r="F13" i="9"/>
  <c r="C13" i="9"/>
  <c r="K9" i="9"/>
  <c r="K7" i="9" s="1"/>
  <c r="J7" i="9"/>
  <c r="I7" i="9"/>
  <c r="H7" i="9"/>
  <c r="G7" i="9"/>
  <c r="F7" i="9"/>
  <c r="D7" i="9"/>
  <c r="C7" i="9"/>
  <c r="K29" i="8"/>
  <c r="J29" i="8"/>
  <c r="I29" i="8"/>
  <c r="H29" i="8"/>
  <c r="G29" i="8"/>
  <c r="F29" i="8"/>
  <c r="E29" i="8"/>
  <c r="D29" i="8"/>
  <c r="C29" i="8"/>
  <c r="K25" i="8"/>
  <c r="J25" i="8"/>
  <c r="I25" i="8"/>
  <c r="H25" i="8"/>
  <c r="G25" i="8"/>
  <c r="F25" i="8"/>
  <c r="C25" i="8"/>
  <c r="K12" i="8"/>
  <c r="J12" i="8"/>
  <c r="I12" i="8"/>
  <c r="H12" i="8"/>
  <c r="G12" i="8"/>
  <c r="F12" i="8"/>
  <c r="D12" i="8"/>
  <c r="C12" i="8"/>
  <c r="K8" i="8"/>
  <c r="J8" i="8"/>
  <c r="I8" i="8"/>
  <c r="H8" i="8"/>
  <c r="G8" i="8"/>
  <c r="F8" i="8"/>
  <c r="D8" i="8"/>
  <c r="C8" i="8"/>
  <c r="J56" i="7"/>
  <c r="I56" i="7"/>
  <c r="H56" i="7"/>
  <c r="G56" i="7"/>
  <c r="F56" i="7"/>
  <c r="D56" i="7"/>
  <c r="C56" i="7"/>
  <c r="K46" i="7"/>
  <c r="J46" i="7"/>
  <c r="I46" i="7"/>
  <c r="H46" i="7"/>
  <c r="G46" i="7"/>
  <c r="F46" i="7"/>
  <c r="D46" i="7"/>
  <c r="C46" i="7"/>
  <c r="J37" i="7"/>
  <c r="I37" i="7"/>
  <c r="H37" i="7"/>
  <c r="G37" i="7"/>
  <c r="F37" i="7"/>
  <c r="D37" i="7"/>
  <c r="C37" i="7"/>
  <c r="K28" i="7"/>
  <c r="J28" i="7"/>
  <c r="I28" i="7"/>
  <c r="H28" i="7"/>
  <c r="G28" i="7"/>
  <c r="F28" i="7"/>
  <c r="D28" i="7"/>
  <c r="C28" i="7"/>
  <c r="K19" i="7"/>
  <c r="J19" i="7"/>
  <c r="I19" i="7"/>
  <c r="H19" i="7"/>
  <c r="G19" i="7"/>
  <c r="F19" i="7"/>
  <c r="D19" i="7"/>
  <c r="C19" i="7"/>
  <c r="K8" i="7"/>
  <c r="K7" i="7" s="1"/>
  <c r="J8" i="7"/>
  <c r="J7" i="7" s="1"/>
  <c r="I8" i="7"/>
  <c r="I7" i="7" s="1"/>
  <c r="H8" i="7"/>
  <c r="H7" i="7" s="1"/>
  <c r="G8" i="7"/>
  <c r="G7" i="7" s="1"/>
  <c r="F8" i="7"/>
  <c r="F7" i="7" s="1"/>
  <c r="D8" i="7"/>
  <c r="D7" i="7" s="1"/>
  <c r="C8" i="7"/>
  <c r="C7" i="7" s="1"/>
  <c r="K18" i="10"/>
  <c r="J18" i="10"/>
  <c r="I18" i="10"/>
  <c r="H18" i="10"/>
  <c r="G18" i="10"/>
  <c r="F18" i="10"/>
  <c r="D18" i="10"/>
  <c r="C18" i="10"/>
  <c r="K8" i="10"/>
  <c r="J8" i="10"/>
  <c r="I8" i="10"/>
  <c r="H8" i="10"/>
  <c r="G8" i="10"/>
  <c r="F8" i="10"/>
  <c r="D8" i="10"/>
  <c r="C8" i="10"/>
  <c r="K25" i="4"/>
  <c r="J25" i="4"/>
  <c r="I25" i="4"/>
  <c r="H25" i="4"/>
  <c r="G25" i="4"/>
  <c r="F25" i="4"/>
  <c r="C25" i="4"/>
  <c r="K13" i="4"/>
  <c r="J13" i="4"/>
  <c r="I13" i="4"/>
  <c r="H13" i="4"/>
  <c r="G13" i="4"/>
  <c r="F13" i="4"/>
  <c r="D13" i="4"/>
  <c r="C13" i="4"/>
  <c r="K9" i="4"/>
  <c r="J9" i="4"/>
  <c r="I9" i="4"/>
  <c r="H9" i="4"/>
  <c r="G9" i="4"/>
  <c r="F9" i="4"/>
  <c r="D9" i="4"/>
  <c r="C9" i="4"/>
  <c r="K13" i="3"/>
  <c r="J13" i="3"/>
  <c r="I13" i="3"/>
  <c r="H13" i="3"/>
  <c r="G13" i="3"/>
  <c r="F13" i="3"/>
  <c r="D13" i="3"/>
  <c r="C13" i="3"/>
  <c r="K8" i="5"/>
  <c r="J8" i="5"/>
  <c r="I8" i="5"/>
  <c r="H8" i="5"/>
  <c r="G8" i="5"/>
  <c r="F8" i="5"/>
  <c r="D8" i="5"/>
  <c r="C8" i="5"/>
  <c r="K36" i="1"/>
  <c r="J36" i="1"/>
  <c r="I36" i="1"/>
  <c r="K21" i="1"/>
  <c r="J21" i="1"/>
  <c r="I21" i="1"/>
  <c r="H21" i="1"/>
  <c r="G21" i="1"/>
  <c r="F21" i="1"/>
  <c r="D21" i="1"/>
  <c r="C21" i="1"/>
  <c r="K8" i="1"/>
  <c r="J8" i="1"/>
  <c r="I8" i="1"/>
  <c r="H8" i="1"/>
  <c r="G8" i="1"/>
  <c r="F8" i="1"/>
  <c r="C8" i="1"/>
  <c r="H24" i="8" l="1"/>
  <c r="I7" i="8"/>
  <c r="C7" i="8"/>
  <c r="F24" i="8"/>
  <c r="D7" i="8"/>
  <c r="K7" i="8"/>
  <c r="K18" i="7"/>
  <c r="F18" i="7"/>
  <c r="D18" i="7"/>
  <c r="J7" i="10"/>
  <c r="I8" i="4"/>
  <c r="I7" i="4" s="1"/>
  <c r="I18" i="7"/>
  <c r="J18" i="7"/>
  <c r="J7" i="8"/>
  <c r="F7" i="8"/>
  <c r="C24" i="8"/>
  <c r="J24" i="8"/>
  <c r="C18" i="7"/>
  <c r="H18" i="7"/>
  <c r="G18" i="7"/>
  <c r="D7" i="10"/>
  <c r="C7" i="10"/>
  <c r="F8" i="4"/>
  <c r="F7" i="4" s="1"/>
  <c r="D8" i="4"/>
  <c r="D7" i="4" s="1"/>
  <c r="K8" i="4"/>
  <c r="K7" i="4" s="1"/>
  <c r="G8" i="4"/>
  <c r="G7" i="4" s="1"/>
  <c r="J8" i="4"/>
  <c r="J7" i="4" s="1"/>
  <c r="H8" i="4"/>
  <c r="H7" i="4" s="1"/>
  <c r="I24" i="8"/>
  <c r="G7" i="8"/>
  <c r="G24" i="8"/>
  <c r="H7" i="8"/>
  <c r="K24" i="8"/>
  <c r="F7" i="10"/>
  <c r="G7" i="10"/>
  <c r="H7" i="10"/>
  <c r="K7" i="10"/>
  <c r="I7" i="10"/>
  <c r="C8" i="4"/>
  <c r="C7" i="4" s="1"/>
</calcChain>
</file>

<file path=xl/sharedStrings.xml><?xml version="1.0" encoding="utf-8"?>
<sst xmlns="http://schemas.openxmlformats.org/spreadsheetml/2006/main" count="426" uniqueCount="130">
  <si>
    <t>Obrigações do Tesouro</t>
  </si>
  <si>
    <t xml:space="preserve">Bilhetes do Tesouro </t>
  </si>
  <si>
    <t>Empresariais</t>
  </si>
  <si>
    <t>Municipais</t>
  </si>
  <si>
    <t>Ofertas Públicas</t>
  </si>
  <si>
    <t>Ações</t>
  </si>
  <si>
    <t>Lances competitivos</t>
  </si>
  <si>
    <t>Lances não competitivos</t>
  </si>
  <si>
    <t>Outras instituições autorizadas</t>
  </si>
  <si>
    <t>Instituições de crédito</t>
  </si>
  <si>
    <t>Sociedades Não Financeiras</t>
  </si>
  <si>
    <t>Sociedades Financeiras</t>
  </si>
  <si>
    <t>Famílias</t>
  </si>
  <si>
    <t>das quais:</t>
  </si>
  <si>
    <t>Emigrantes</t>
  </si>
  <si>
    <t>Outros não residentes</t>
  </si>
  <si>
    <t>Outras sociedades financeiras</t>
  </si>
  <si>
    <t>Sociedades não financeiras públicas</t>
  </si>
  <si>
    <t>Sociedades não financeiras privadas</t>
  </si>
  <si>
    <t>Instituições sem fins lucrativos ao serviço das famílias</t>
  </si>
  <si>
    <t>Número de empresas cotadas</t>
  </si>
  <si>
    <t>Número de ofertas públicas iniciais</t>
  </si>
  <si>
    <t>Número de ofertas para aumento de capital das cotadas</t>
  </si>
  <si>
    <t>sustentáveis</t>
  </si>
  <si>
    <t>produtos complexos</t>
  </si>
  <si>
    <t>das quais na modalidade de oferta pública</t>
  </si>
  <si>
    <t xml:space="preserve"> Juro das obrigações por saldar (taxa média, em anos)</t>
  </si>
  <si>
    <t>Maturidade das obrigações por saldar (média, em anos)</t>
  </si>
  <si>
    <t>Títulos do Tesouro</t>
  </si>
  <si>
    <t>Obrigações Empresariais</t>
  </si>
  <si>
    <t>Obrigações Municipais</t>
  </si>
  <si>
    <t>Ações cotadas</t>
  </si>
  <si>
    <t>Sociedades não financeiras</t>
  </si>
  <si>
    <t>Sociedades financeiras</t>
  </si>
  <si>
    <t>das quais títulos sustentáveis</t>
  </si>
  <si>
    <t>Ofertas Particulares</t>
  </si>
  <si>
    <t>Sociedades de seguro</t>
  </si>
  <si>
    <t>Segurança social</t>
  </si>
  <si>
    <t>não residentes</t>
  </si>
  <si>
    <t>públicas</t>
  </si>
  <si>
    <t>Eletricidade e água</t>
  </si>
  <si>
    <t xml:space="preserve">Construção </t>
  </si>
  <si>
    <t>Imobiliária</t>
  </si>
  <si>
    <t>Transporte aéreo</t>
  </si>
  <si>
    <t>Transporte marítimo</t>
  </si>
  <si>
    <t>Comércio e Prestação de Serviços</t>
  </si>
  <si>
    <t>Novas emissões (em milhões de CVE)</t>
  </si>
  <si>
    <t>Stock de emissões por saldar (em milhões de CVE)</t>
  </si>
  <si>
    <t>Juros vencidos pagos</t>
  </si>
  <si>
    <t>Estado</t>
  </si>
  <si>
    <t>Municípios</t>
  </si>
  <si>
    <t>Principal vencido e pago</t>
  </si>
  <si>
    <t>Número de novas emissões</t>
  </si>
  <si>
    <t>Valor de novas emissões (em milhões de CVE)</t>
  </si>
  <si>
    <t>Maturidade de novas emissões (média, em anos)</t>
  </si>
  <si>
    <t>Juro de novas emissões (taxa média, em anos)</t>
  </si>
  <si>
    <t>Dívida Pública (Títulos do Tesouro)</t>
  </si>
  <si>
    <t>emitidas na modalidade de oferta pública</t>
  </si>
  <si>
    <t>dos quais:</t>
  </si>
  <si>
    <t xml:space="preserve">no mercado fora de bolsa de valores cotados </t>
  </si>
  <si>
    <t>no mercado de bolsa</t>
  </si>
  <si>
    <t>das quais sociedades financeiras</t>
  </si>
  <si>
    <t>Transmissões gratuítas de  valores cotados</t>
  </si>
  <si>
    <t>Obrigações cotadas</t>
  </si>
  <si>
    <t xml:space="preserve">1. O valor das cotações a cada período corresponde à média das cotações de cada entidade no final do período de referência. </t>
  </si>
  <si>
    <t>Cálculos da Auditoria Geral do Mercado de Valores Mobiliários na ótica do comprador.</t>
  </si>
  <si>
    <t xml:space="preserve">Sociedades de seguro e fundos de pensões </t>
  </si>
  <si>
    <t>Informação e comunicação</t>
  </si>
  <si>
    <t>1. Exclui Títulos de Rendimento de Mobilização de Capital.</t>
  </si>
  <si>
    <t>Cálculos da Auditoria Geral do Mercado de Valores Mobiliários.</t>
  </si>
  <si>
    <t xml:space="preserve">Investimento no mercado primário - obrigações </t>
  </si>
  <si>
    <t>Transações no mercado secundário</t>
  </si>
  <si>
    <t>Mercado de ações</t>
  </si>
  <si>
    <t>Mercado de obrigações - novas emissões</t>
  </si>
  <si>
    <t>Investimento no mercado primário - ações</t>
  </si>
  <si>
    <t>Rendimentos distribuídos e serviço da dívida</t>
  </si>
  <si>
    <t>Auditoria Geral do Mercado de Valores Mobiliários</t>
  </si>
  <si>
    <r>
      <t>Avenida OUA, 2/ CP: 7954-094</t>
    </r>
    <r>
      <rPr>
        <sz val="11"/>
        <color rgb="FF002060"/>
        <rFont val="Times New Roman"/>
        <family val="1"/>
      </rPr>
      <t xml:space="preserve"> </t>
    </r>
    <r>
      <rPr>
        <sz val="10"/>
        <color rgb="FF002060"/>
        <rFont val="Times New Roman"/>
        <family val="1"/>
      </rPr>
      <t>- Praia - Cabo Verde</t>
    </r>
  </si>
  <si>
    <r>
      <t>Títulos de Rendimento de Mobilização de Capital</t>
    </r>
    <r>
      <rPr>
        <vertAlign val="superscript"/>
        <sz val="11"/>
        <color rgb="FF002060"/>
        <rFont val="Calibri"/>
        <family val="2"/>
        <scheme val="minor"/>
      </rPr>
      <t>1</t>
    </r>
  </si>
  <si>
    <r>
      <t xml:space="preserve">Dividendos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</si>
  <si>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Rendimentos de TRMC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</si>
  <si>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Juros vencidos e não pagos </t>
    </r>
    <r>
      <rPr>
        <b/>
        <vertAlign val="superscript"/>
        <sz val="11"/>
        <color rgb="FF002060"/>
        <rFont val="Calibri"/>
        <family val="2"/>
        <scheme val="minor"/>
      </rPr>
      <t>2</t>
    </r>
  </si>
  <si>
    <r>
      <t xml:space="preserve">Principal vencido e não pago </t>
    </r>
    <r>
      <rPr>
        <b/>
        <vertAlign val="superscript"/>
        <sz val="11"/>
        <color rgb="FF002060"/>
        <rFont val="Calibri"/>
        <family val="2"/>
        <scheme val="minor"/>
      </rPr>
      <t>3</t>
    </r>
  </si>
  <si>
    <r>
      <t>Cotações (médias em CVE, valores de fim de período)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</si>
  <si>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>Capitalização bolsista</t>
    </r>
    <r>
      <rPr>
        <sz val="11"/>
        <color rgb="FF002060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em milhões de CVE</t>
    </r>
  </si>
  <si>
    <t>Altura da linha 15</t>
  </si>
  <si>
    <t>largura das colunas com dados 10</t>
  </si>
  <si>
    <t>Símbolo no cabeçalho quando o quadro não pode ser visualizado na totalidade com resolução de 100%</t>
  </si>
  <si>
    <t>Tílulo na linha 3</t>
  </si>
  <si>
    <t>referência aos dados na linha 4</t>
  </si>
  <si>
    <t>quadro começa na coluna B</t>
  </si>
  <si>
    <t>Transporte e armazenagem</t>
  </si>
  <si>
    <t>-</t>
  </si>
  <si>
    <t>Stock de obrigações (valor, em milhões de CVE)</t>
  </si>
  <si>
    <t>Mercado de obrigações - stock de emissões</t>
  </si>
  <si>
    <t xml:space="preserve">Investimento no mercado secundário </t>
  </si>
  <si>
    <r>
      <t>Subscritores de obrigações no mercado primário (fluxo,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</si>
  <si>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Subscritores de ações no mercado primário (fluxo, em milhões de CVE)</t>
  </si>
  <si>
    <t>Bilhetes e Obrigações do Tesouro</t>
  </si>
  <si>
    <r>
      <t xml:space="preserve">Títulos de Rendimento de Mobilização de Capital 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</si>
  <si>
    <t>1. Valores distribuídos no período de referência.</t>
  </si>
  <si>
    <t>2. Inclui todo o montante de juros vencidos e não pagos até o período de referência.</t>
  </si>
  <si>
    <t xml:space="preserve">3. Inclui todo o montante de principal vencido e não pago (acumulado) até o período de referência.  </t>
  </si>
  <si>
    <r>
      <t xml:space="preserve">1. Inclui todas obrigações  empresariais e municipais, clássicas e sustentáveis, bem como </t>
    </r>
    <r>
      <rPr>
        <i/>
        <sz val="9"/>
        <color rgb="FF002060"/>
        <rFont val="Calibri"/>
        <family val="2"/>
        <scheme val="minor"/>
      </rPr>
      <t>credit linked notes</t>
    </r>
    <r>
      <rPr>
        <sz val="9"/>
        <color rgb="FF002060"/>
        <rFont val="Calibri"/>
        <family val="2"/>
        <scheme val="minor"/>
      </rPr>
      <t>.</t>
    </r>
  </si>
  <si>
    <r>
      <t>Transação em sessão especial de Bolsa,</t>
    </r>
    <r>
      <rPr>
        <b/>
        <vertAlign val="superscript"/>
        <sz val="11"/>
        <color rgb="FF002060"/>
        <rFont val="Calibri"/>
        <family val="2"/>
        <scheme val="minor"/>
      </rPr>
      <t xml:space="preserve">1 </t>
    </r>
    <r>
      <rPr>
        <sz val="11"/>
        <color rgb="FF002060"/>
        <rFont val="Calibri"/>
        <family val="2"/>
        <scheme val="minor"/>
      </rPr>
      <t>em milhões de CVE</t>
    </r>
  </si>
  <si>
    <t>1.  Em modalidade de oferta pública.</t>
  </si>
  <si>
    <t xml:space="preserve">1. Títulos de Rendimento de Mobilização de Capital são títulos nominativos perpétuos, livremente transacionáveis, emitidos pelo Estado para a realização do capital social do  Fundo  Soberano de Garantia de Investimento Privado. A sua titualridade confere direito à distribuição de </t>
  </si>
  <si>
    <t>dividendos após o apuramento dos resultados anuais do Fundo.</t>
  </si>
  <si>
    <t xml:space="preserve">TRMC- Títulos de Rendimento de Mobilização de Capital são títulos nominativos perpétuos, livremente transacionáveis, emitidos pelo Estado para a realização do capital social do Fundo Soberano de Garantia de Investimento Privado. A sua titualridade confere direito à distribuição </t>
  </si>
  <si>
    <t>de dividendos após o apuramento dos resultados anuais do Fundo.</t>
  </si>
  <si>
    <t xml:space="preserve">2. Títulos de Rendimento de Mobilização de Capital são títulos nominativos perpétuos, livremente transacionáveis, emitidos pelo Estado para a realização do capital social do  Fundo Soberano de Garantia de Investimento Privado. A sua titualridade confere direito à distribuição de dividendos após o </t>
  </si>
  <si>
    <t xml:space="preserve">  apuramento dos resultados anuais do Fundo.</t>
  </si>
  <si>
    <t>http://www.agmvm.cv</t>
  </si>
  <si>
    <r>
      <t>Subscritores de Dívida Pública (novas emissões,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</si>
  <si>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rPr>
        <b/>
        <sz val="9"/>
        <color rgb="FF002060"/>
        <rFont val="Calibri"/>
        <family val="2"/>
        <scheme val="minor"/>
      </rPr>
      <t>Fonte</t>
    </r>
    <r>
      <rPr>
        <sz val="9"/>
        <color rgb="FF002060"/>
        <rFont val="Calibri"/>
        <family val="2"/>
        <scheme val="minor"/>
      </rPr>
      <t>: Bolsa de Valores de Cabo Verde S.A.; Intermediários Financeiros registados na Auditoria Geral do Mercado de Valores Mobiliários; e Banco de Cabo Verde.</t>
    </r>
  </si>
  <si>
    <t>Investimento nas novas emissões de títulos de dívida pública</t>
  </si>
  <si>
    <t>Indústria farmacêutica</t>
  </si>
  <si>
    <t>Ações não cotadas</t>
  </si>
  <si>
    <t>Obrigações não cotadas</t>
  </si>
  <si>
    <t xml:space="preserve">no mercado fora de bolsa de valores não cotados </t>
  </si>
  <si>
    <r>
      <rPr>
        <b/>
        <sz val="11"/>
        <color rgb="FF002060"/>
        <rFont val="Calibri"/>
        <family val="2"/>
        <scheme val="minor"/>
      </rPr>
      <t>Volume de negócios no mercado secundário,</t>
    </r>
    <r>
      <rPr>
        <sz val="11"/>
        <color rgb="FF002060"/>
        <rFont val="Calibri"/>
        <family val="2"/>
        <scheme val="minor"/>
      </rPr>
      <t xml:space="preserve"> em milhões de CVE</t>
    </r>
  </si>
  <si>
    <t>Sessão Especial de bolsa (em milhões de CVE)</t>
  </si>
  <si>
    <t>Mercado de bolsa (em milhões de CVE)</t>
  </si>
  <si>
    <t>Mercado fora de bolsa (em milhões de CVE)</t>
  </si>
  <si>
    <t>Sessão especial de bolsa (em milhões de CVE)</t>
  </si>
  <si>
    <t>Obrigações empresariais</t>
  </si>
  <si>
    <t>Obrigações municipais</t>
  </si>
  <si>
    <t>Mercado de fora de bolsa (em milhões de CVE)</t>
  </si>
  <si>
    <t>Emitentes empresarias por sector institucional e ramos de atividade</t>
  </si>
  <si>
    <t>Telefone: +238 2607171/ e-mail: agmvm@bcv.cv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</si>
</sst>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_-;_-@_-"/>
    <numFmt numFmtId="167" formatCode="_-* #,##0.00_-;\-* #,##0.00_-;_-* &quot;-&quot;_-;_-@_-"/>
    <numFmt numFmtId="168" formatCode="_-* #,##0.00000_-;\-* #,##0.00000_-;_-* &quot;-&quot;_-;_-@_-"/>
    <numFmt numFmtId="169" formatCode="#,##0_ ;\-#,##0\ "/>
    <numFmt numFmtId="170" formatCode="0.000"/>
    <numFmt numFmtId="171" formatCode="_-* #,##0.000_-;\-* #,##0.000_-;_-* &quot;-&quot;??_-;_-@_-"/>
    <numFmt numFmtId="172" formatCode="0.0000"/>
    <numFmt numFmtId="173" formatCode="_-* #,##0.0000\ _€_-;\-* #,##0.0000\ _€_-;_-* &quot;-&quot;??\ _€_-;_-@_-"/>
    <numFmt numFmtId="174" formatCode="#,##0.00_ ;\-#,##0.00\ "/>
    <numFmt numFmtId="175" formatCode="#,##0.0000"/>
    <numFmt numFmtId="176" formatCode="0.0%"/>
    <numFmt numFmtId="177" formatCode="_-* #,##0.000_-;\-* #,##0.000_-;_-* &quot;-&quot;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sz val="10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vertAlign val="superscript"/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23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/>
    <xf numFmtId="0" fontId="2" fillId="3" borderId="0" xfId="0" applyFont="1" applyFill="1" applyAlignment="1">
      <alignment horizontal="left" indent="1"/>
    </xf>
    <xf numFmtId="0" fontId="14" fillId="3" borderId="0" xfId="0" applyFont="1" applyFill="1"/>
    <xf numFmtId="17" fontId="14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2"/>
    </xf>
    <xf numFmtId="0" fontId="14" fillId="3" borderId="0" xfId="0" applyFont="1" applyFill="1" applyAlignment="1">
      <alignment horizontal="left" indent="1"/>
    </xf>
    <xf numFmtId="0" fontId="18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right"/>
    </xf>
    <xf numFmtId="0" fontId="20" fillId="3" borderId="0" xfId="0" applyFont="1" applyFill="1"/>
    <xf numFmtId="0" fontId="14" fillId="3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2"/>
    </xf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4"/>
    </xf>
    <xf numFmtId="0" fontId="14" fillId="3" borderId="0" xfId="0" applyFont="1" applyFill="1" applyAlignment="1">
      <alignment horizontal="left" indent="5"/>
    </xf>
    <xf numFmtId="0" fontId="14" fillId="3" borderId="0" xfId="0" applyFont="1" applyFill="1" applyAlignment="1">
      <alignment horizontal="left"/>
    </xf>
    <xf numFmtId="165" fontId="25" fillId="3" borderId="0" xfId="0" applyNumberFormat="1" applyFont="1" applyFill="1" applyAlignment="1">
      <alignment horizontal="center" vertical="center"/>
    </xf>
    <xf numFmtId="10" fontId="14" fillId="3" borderId="0" xfId="3" applyNumberFormat="1" applyFont="1" applyFill="1"/>
    <xf numFmtId="10" fontId="14" fillId="3" borderId="0" xfId="0" applyNumberFormat="1" applyFont="1" applyFill="1"/>
    <xf numFmtId="10" fontId="14" fillId="3" borderId="0" xfId="3" applyNumberFormat="1" applyFont="1" applyFill="1" applyAlignment="1">
      <alignment horizontal="right"/>
    </xf>
    <xf numFmtId="10" fontId="16" fillId="3" borderId="0" xfId="3" applyNumberFormat="1" applyFont="1" applyFill="1" applyAlignment="1">
      <alignment horizontal="right"/>
    </xf>
    <xf numFmtId="10" fontId="14" fillId="3" borderId="2" xfId="3" applyNumberFormat="1" applyFont="1" applyFill="1" applyBorder="1" applyAlignment="1">
      <alignment horizontal="right"/>
    </xf>
    <xf numFmtId="0" fontId="26" fillId="3" borderId="0" xfId="0" applyFont="1" applyFill="1"/>
    <xf numFmtId="10" fontId="15" fillId="3" borderId="0" xfId="0" applyNumberFormat="1" applyFont="1" applyFill="1"/>
    <xf numFmtId="0" fontId="24" fillId="3" borderId="0" xfId="0" applyFont="1" applyFill="1"/>
    <xf numFmtId="167" fontId="14" fillId="3" borderId="0" xfId="0" applyNumberFormat="1" applyFont="1" applyFill="1"/>
    <xf numFmtId="167" fontId="16" fillId="3" borderId="0" xfId="0" applyNumberFormat="1" applyFont="1" applyFill="1"/>
    <xf numFmtId="167" fontId="15" fillId="3" borderId="0" xfId="0" applyNumberFormat="1" applyFont="1" applyFill="1"/>
    <xf numFmtId="167" fontId="14" fillId="3" borderId="1" xfId="0" applyNumberFormat="1" applyFont="1" applyFill="1" applyBorder="1"/>
    <xf numFmtId="164" fontId="0" fillId="3" borderId="0" xfId="0" applyNumberFormat="1" applyFill="1"/>
    <xf numFmtId="0" fontId="5" fillId="3" borderId="0" xfId="0" applyFont="1" applyFill="1"/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17" fontId="0" fillId="3" borderId="0" xfId="0" applyNumberFormat="1" applyFill="1"/>
    <xf numFmtId="0" fontId="16" fillId="3" borderId="0" xfId="0" applyFont="1" applyFill="1" applyAlignment="1">
      <alignment horizontal="left" wrapText="1" indent="1"/>
    </xf>
    <xf numFmtId="172" fontId="25" fillId="3" borderId="0" xfId="0" applyNumberFormat="1" applyFont="1" applyFill="1" applyAlignment="1">
      <alignment horizontal="center"/>
    </xf>
    <xf numFmtId="164" fontId="26" fillId="3" borderId="0" xfId="0" applyNumberFormat="1" applyFont="1" applyFill="1"/>
    <xf numFmtId="167" fontId="28" fillId="3" borderId="0" xfId="0" applyNumberFormat="1" applyFont="1" applyFill="1"/>
    <xf numFmtId="0" fontId="28" fillId="3" borderId="0" xfId="0" applyFont="1" applyFill="1"/>
    <xf numFmtId="0" fontId="14" fillId="3" borderId="1" xfId="0" applyFont="1" applyFill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4"/>
    </xf>
    <xf numFmtId="0" fontId="14" fillId="3" borderId="1" xfId="0" applyFont="1" applyFill="1" applyBorder="1" applyAlignment="1">
      <alignment horizontal="left" indent="4"/>
    </xf>
    <xf numFmtId="4" fontId="14" fillId="3" borderId="0" xfId="0" applyNumberFormat="1" applyFont="1" applyFill="1"/>
    <xf numFmtId="4" fontId="0" fillId="3" borderId="0" xfId="0" applyNumberFormat="1" applyFill="1"/>
    <xf numFmtId="165" fontId="26" fillId="3" borderId="0" xfId="0" applyNumberFormat="1" applyFont="1" applyFill="1"/>
    <xf numFmtId="165" fontId="14" fillId="3" borderId="0" xfId="0" applyNumberFormat="1" applyFont="1" applyFill="1"/>
    <xf numFmtId="167" fontId="14" fillId="3" borderId="0" xfId="0" quotePrefix="1" applyNumberFormat="1" applyFont="1" applyFill="1"/>
    <xf numFmtId="10" fontId="16" fillId="3" borderId="0" xfId="3" applyNumberFormat="1" applyFont="1" applyFill="1" applyAlignment="1"/>
    <xf numFmtId="10" fontId="14" fillId="3" borderId="0" xfId="3" applyNumberFormat="1" applyFont="1" applyFill="1" applyAlignment="1"/>
    <xf numFmtId="169" fontId="16" fillId="3" borderId="0" xfId="0" applyNumberFormat="1" applyFont="1" applyFill="1"/>
    <xf numFmtId="169" fontId="14" fillId="3" borderId="0" xfId="0" applyNumberFormat="1" applyFont="1" applyFill="1"/>
    <xf numFmtId="10" fontId="16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6" fillId="3" borderId="0" xfId="0" applyNumberFormat="1" applyFont="1" applyFill="1"/>
    <xf numFmtId="166" fontId="14" fillId="3" borderId="0" xfId="0" applyNumberFormat="1" applyFont="1" applyFill="1"/>
    <xf numFmtId="41" fontId="16" fillId="3" borderId="0" xfId="0" applyNumberFormat="1" applyFont="1" applyFill="1"/>
    <xf numFmtId="41" fontId="14" fillId="3" borderId="0" xfId="0" applyNumberFormat="1" applyFont="1" applyFill="1"/>
    <xf numFmtId="41" fontId="14" fillId="3" borderId="1" xfId="0" applyNumberFormat="1" applyFont="1" applyFill="1" applyBorder="1"/>
    <xf numFmtId="166" fontId="15" fillId="3" borderId="0" xfId="0" applyNumberFormat="1" applyFont="1" applyFill="1" applyAlignment="1">
      <alignment wrapText="1"/>
    </xf>
    <xf numFmtId="166" fontId="16" fillId="3" borderId="0" xfId="0" applyNumberFormat="1" applyFont="1" applyFill="1"/>
    <xf numFmtId="166" fontId="14" fillId="3" borderId="0" xfId="0" applyNumberFormat="1" applyFont="1" applyFill="1" applyAlignment="1">
      <alignment wrapText="1"/>
    </xf>
    <xf numFmtId="170" fontId="26" fillId="3" borderId="0" xfId="0" applyNumberFormat="1" applyFont="1" applyFill="1" applyAlignment="1">
      <alignment wrapText="1"/>
    </xf>
    <xf numFmtId="170" fontId="26" fillId="0" borderId="0" xfId="0" applyNumberFormat="1" applyFont="1" applyAlignment="1">
      <alignment wrapText="1"/>
    </xf>
    <xf numFmtId="0" fontId="30" fillId="3" borderId="0" xfId="0" applyFont="1" applyFill="1" applyAlignment="1">
      <alignment horizontal="left" indent="2"/>
    </xf>
    <xf numFmtId="167" fontId="30" fillId="3" borderId="0" xfId="0" applyNumberFormat="1" applyFont="1" applyFill="1"/>
    <xf numFmtId="165" fontId="25" fillId="3" borderId="0" xfId="0" applyNumberFormat="1" applyFont="1" applyFill="1" applyAlignment="1">
      <alignment wrapText="1"/>
    </xf>
    <xf numFmtId="0" fontId="29" fillId="3" borderId="0" xfId="0" applyFont="1" applyFill="1"/>
    <xf numFmtId="0" fontId="31" fillId="3" borderId="0" xfId="0" applyFont="1" applyFill="1"/>
    <xf numFmtId="3" fontId="14" fillId="3" borderId="0" xfId="0" applyNumberFormat="1" applyFont="1" applyFill="1"/>
    <xf numFmtId="41" fontId="15" fillId="3" borderId="0" xfId="0" applyNumberFormat="1" applyFont="1" applyFill="1"/>
    <xf numFmtId="173" fontId="0" fillId="3" borderId="0" xfId="0" applyNumberFormat="1" applyFill="1"/>
    <xf numFmtId="10" fontId="14" fillId="3" borderId="1" xfId="0" applyNumberFormat="1" applyFont="1" applyFill="1" applyBorder="1"/>
    <xf numFmtId="169" fontId="14" fillId="3" borderId="0" xfId="0" applyNumberFormat="1" applyFont="1" applyFill="1" applyAlignment="1">
      <alignment horizontal="right"/>
    </xf>
    <xf numFmtId="168" fontId="15" fillId="3" borderId="0" xfId="0" applyNumberFormat="1" applyFont="1" applyFill="1"/>
    <xf numFmtId="167" fontId="15" fillId="0" borderId="0" xfId="0" applyNumberFormat="1" applyFont="1"/>
    <xf numFmtId="174" fontId="14" fillId="3" borderId="0" xfId="0" applyNumberFormat="1" applyFont="1" applyFill="1"/>
    <xf numFmtId="167" fontId="14" fillId="0" borderId="0" xfId="0" applyNumberFormat="1" applyFont="1"/>
    <xf numFmtId="0" fontId="14" fillId="0" borderId="0" xfId="0" applyFont="1" applyAlignment="1">
      <alignment horizontal="left" indent="1"/>
    </xf>
    <xf numFmtId="0" fontId="16" fillId="3" borderId="0" xfId="0" applyFont="1" applyFill="1"/>
    <xf numFmtId="17" fontId="14" fillId="3" borderId="0" xfId="0" applyNumberFormat="1" applyFont="1" applyFill="1"/>
    <xf numFmtId="171" fontId="14" fillId="3" borderId="0" xfId="4" applyNumberFormat="1" applyFont="1" applyFill="1" applyAlignment="1">
      <alignment horizontal="center"/>
    </xf>
    <xf numFmtId="172" fontId="14" fillId="3" borderId="0" xfId="0" applyNumberFormat="1" applyFont="1" applyFill="1"/>
    <xf numFmtId="172" fontId="32" fillId="3" borderId="0" xfId="0" applyNumberFormat="1" applyFont="1" applyFill="1"/>
    <xf numFmtId="164" fontId="14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33" fillId="3" borderId="0" xfId="0" applyFont="1" applyFill="1"/>
    <xf numFmtId="10" fontId="16" fillId="3" borderId="0" xfId="3" applyNumberFormat="1" applyFont="1" applyFill="1"/>
    <xf numFmtId="166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 wrapText="1"/>
    </xf>
    <xf numFmtId="164" fontId="31" fillId="3" borderId="0" xfId="0" applyNumberFormat="1" applyFont="1" applyFill="1"/>
    <xf numFmtId="10" fontId="14" fillId="3" borderId="0" xfId="3" applyNumberFormat="1" applyFont="1" applyFill="1" applyBorder="1" applyAlignment="1">
      <alignment horizontal="right"/>
    </xf>
    <xf numFmtId="167" fontId="14" fillId="0" borderId="1" xfId="0" applyNumberFormat="1" applyFont="1" applyBorder="1"/>
    <xf numFmtId="167" fontId="34" fillId="3" borderId="0" xfId="0" applyNumberFormat="1" applyFont="1" applyFill="1"/>
    <xf numFmtId="0" fontId="34" fillId="3" borderId="0" xfId="0" applyFont="1" applyFill="1"/>
    <xf numFmtId="167" fontId="26" fillId="3" borderId="0" xfId="0" applyNumberFormat="1" applyFont="1" applyFill="1"/>
    <xf numFmtId="175" fontId="14" fillId="3" borderId="0" xfId="0" applyNumberFormat="1" applyFont="1" applyFill="1"/>
    <xf numFmtId="10" fontId="35" fillId="3" borderId="0" xfId="0" applyNumberFormat="1" applyFont="1" applyFill="1"/>
    <xf numFmtId="176" fontId="14" fillId="3" borderId="0" xfId="3" applyNumberFormat="1" applyFont="1" applyFill="1"/>
    <xf numFmtId="177" fontId="16" fillId="3" borderId="0" xfId="0" applyNumberFormat="1" applyFont="1" applyFill="1"/>
    <xf numFmtId="10" fontId="26" fillId="3" borderId="0" xfId="0" applyNumberFormat="1" applyFont="1" applyFill="1"/>
    <xf numFmtId="10" fontId="32" fillId="3" borderId="0" xfId="0" applyNumberFormat="1" applyFont="1" applyFill="1"/>
    <xf numFmtId="0" fontId="35" fillId="3" borderId="0" xfId="0" applyFont="1" applyFill="1"/>
    <xf numFmtId="167" fontId="36" fillId="3" borderId="0" xfId="0" applyNumberFormat="1" applyFont="1" applyFill="1"/>
    <xf numFmtId="177" fontId="14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5">
    <cellStyle name="Hiperligação" xfId="2" builtinId="8"/>
    <cellStyle name="Normal" xfId="0" builtinId="0"/>
    <cellStyle name="Normal 2 2" xfId="1"/>
    <cellStyle name="Pe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.4!A1"/><Relationship Id="rId3" Type="http://schemas.openxmlformats.org/officeDocument/2006/relationships/hyperlink" Target="#A.2!A1"/><Relationship Id="rId7" Type="http://schemas.openxmlformats.org/officeDocument/2006/relationships/hyperlink" Target="#C.3!A1"/><Relationship Id="rId2" Type="http://schemas.openxmlformats.org/officeDocument/2006/relationships/hyperlink" Target="#A.1!A1"/><Relationship Id="rId1" Type="http://schemas.openxmlformats.org/officeDocument/2006/relationships/image" Target="../media/image1.jpeg"/><Relationship Id="rId6" Type="http://schemas.openxmlformats.org/officeDocument/2006/relationships/hyperlink" Target="#C.2!A1"/><Relationship Id="rId11" Type="http://schemas.openxmlformats.org/officeDocument/2006/relationships/hyperlink" Target="#B.1!A1"/><Relationship Id="rId5" Type="http://schemas.openxmlformats.org/officeDocument/2006/relationships/hyperlink" Target="#C.1!A1"/><Relationship Id="rId10" Type="http://schemas.openxmlformats.org/officeDocument/2006/relationships/hyperlink" Target="#E.1!A1"/><Relationship Id="rId4" Type="http://schemas.openxmlformats.org/officeDocument/2006/relationships/hyperlink" Target="#A.3!A1"/><Relationship Id="rId9" Type="http://schemas.openxmlformats.org/officeDocument/2006/relationships/hyperlink" Target="#D.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243208</xdr:colOff>
      <xdr:row>38</xdr:row>
      <xdr:rowOff>0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0" y="0"/>
          <a:ext cx="8168008" cy="7743825"/>
          <a:chOff x="5539331" y="0"/>
          <a:chExt cx="8393887" cy="8254822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539331" y="0"/>
            <a:ext cx="8393887" cy="8254822"/>
            <a:chOff x="0" y="0"/>
            <a:chExt cx="8375473" cy="8102616"/>
          </a:xfrm>
        </xdr:grpSpPr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alphaModFix amt="2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097721" cy="81026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787936" y="2065357"/>
              <a:ext cx="6587537" cy="481206"/>
              <a:chOff x="8411018" y="1337955"/>
              <a:chExt cx="6829517" cy="511342"/>
            </a:xfrm>
          </xdr:grpSpPr>
          <xdr:sp macro="" textlink="">
            <xdr:nvSpPr>
              <xdr:cNvPr id="56" name="CaixaDeTexto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8411018" y="1337955"/>
                <a:ext cx="6829517" cy="511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2040" b="1" u="none">
                    <a:solidFill>
                      <a:srgbClr val="002060"/>
                    </a:solidFill>
                    <a:latin typeface="+mn-lt"/>
                  </a:rPr>
                  <a:t>Estatísticas do Mercado de Valores Mobiliários</a:t>
                </a:r>
              </a:p>
            </xdr:txBody>
          </xdr:sp>
          <xdr:cxnSp macro="">
            <xdr:nvCxnSpPr>
              <xdr:cNvPr id="57" name="Conexão reta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CxnSpPr/>
            </xdr:nvCxnSpPr>
            <xdr:spPr>
              <a:xfrm>
                <a:off x="8452033" y="1712391"/>
                <a:ext cx="6242275" cy="1726"/>
              </a:xfrm>
              <a:prstGeom prst="line">
                <a:avLst/>
              </a:prstGeom>
              <a:ln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7473071" y="2569225"/>
            <a:ext cx="5427141" cy="4095624"/>
            <a:chOff x="1745838" y="2604335"/>
            <a:chExt cx="5399328" cy="4015541"/>
          </a:xfrm>
        </xdr:grpSpPr>
        <xdr:sp macro="" textlink="">
          <xdr:nvSpPr>
            <xdr:cNvPr id="2" name="Retângulo arredondado 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1745838" y="2867025"/>
              <a:ext cx="4371975" cy="1714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novas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6" name="Retângulo arredondado 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50594" y="3056952"/>
              <a:ext cx="4371974" cy="19580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stock de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8" name="Retângulo arredondado 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760119" y="3281905"/>
              <a:ext cx="4371974" cy="19271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9" name="Retângulo arredondado 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762124" y="4533900"/>
              <a:ext cx="4863276" cy="20999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C.1            Investimento nas novas emissões de títulos de dívida pública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2124" y="4743450"/>
              <a:ext cx="4371974" cy="18749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1" name="Retângulo arredondado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5106" y="4953000"/>
              <a:ext cx="4371974" cy="19551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obrigações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2" name="Retângulo arredondado 11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755607" y="5153025"/>
              <a:ext cx="4371974" cy="20203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C.4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3" name="Retângulo arredondado 1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756609" y="5772149"/>
              <a:ext cx="5388557" cy="36625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D.1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Emitente empresariais por sector institucional e ramos de atividade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4" name="Retângulo arredondado 1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59116" y="6400800"/>
              <a:ext cx="4369969" cy="21907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E.1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Rendimentos distribuídos e serviço da dívida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7" name="Retângulo arredondado 16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753602" y="3895725"/>
              <a:ext cx="4371974" cy="20002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B.1            Transações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67639" y="2604335"/>
              <a:ext cx="4014036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primário</a:t>
              </a: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776160" y="3652586"/>
              <a:ext cx="437698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secundário</a:t>
              </a:r>
            </a:p>
          </xdr:txBody>
        </xdr:sp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771148" y="427572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Investimento</a:t>
              </a:r>
            </a:p>
          </xdr:txBody>
        </xdr:sp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757111" y="554054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Emitentes</a:t>
              </a:r>
            </a:p>
          </xdr:txBody>
        </xdr:sp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770645" y="6165683"/>
              <a:ext cx="347762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Eventos</a:t>
              </a:r>
              <a:r>
                <a:rPr lang="pt-PT" sz="1200" b="1" baseline="0">
                  <a:solidFill>
                    <a:srgbClr val="002060"/>
                  </a:solidFill>
                  <a:latin typeface="+mn-lt"/>
                </a:rPr>
                <a:t> corporativos</a:t>
              </a:r>
              <a:endParaRPr lang="pt-PT" sz="1200" b="1">
                <a:solidFill>
                  <a:srgbClr val="002060"/>
                </a:solidFill>
                <a:latin typeface="+mn-lt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438150</xdr:colOff>
      <xdr:row>0</xdr:row>
      <xdr:rowOff>76200</xdr:rowOff>
    </xdr:from>
    <xdr:to>
      <xdr:col>32</xdr:col>
      <xdr:colOff>118872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21925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428625</xdr:colOff>
      <xdr:row>0</xdr:row>
      <xdr:rowOff>66675</xdr:rowOff>
    </xdr:from>
    <xdr:to>
      <xdr:col>32</xdr:col>
      <xdr:colOff>109347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14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533400</xdr:colOff>
      <xdr:row>0</xdr:row>
      <xdr:rowOff>38100</xdr:rowOff>
    </xdr:from>
    <xdr:to>
      <xdr:col>32</xdr:col>
      <xdr:colOff>214122</xdr:colOff>
      <xdr:row>4</xdr:row>
      <xdr:rowOff>176022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0" y="381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171450</xdr:colOff>
      <xdr:row>0</xdr:row>
      <xdr:rowOff>57150</xdr:rowOff>
    </xdr:from>
    <xdr:to>
      <xdr:col>31</xdr:col>
      <xdr:colOff>461772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1450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485775</xdr:colOff>
      <xdr:row>0</xdr:row>
      <xdr:rowOff>76200</xdr:rowOff>
    </xdr:from>
    <xdr:to>
      <xdr:col>31</xdr:col>
      <xdr:colOff>166497</xdr:colOff>
      <xdr:row>5</xdr:row>
      <xdr:rowOff>14097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21925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523875</xdr:colOff>
      <xdr:row>0</xdr:row>
      <xdr:rowOff>57150</xdr:rowOff>
    </xdr:from>
    <xdr:to>
      <xdr:col>32</xdr:col>
      <xdr:colOff>204597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419100</xdr:colOff>
      <xdr:row>0</xdr:row>
      <xdr:rowOff>76200</xdr:rowOff>
    </xdr:from>
    <xdr:to>
      <xdr:col>30</xdr:col>
      <xdr:colOff>99822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438150</xdr:colOff>
      <xdr:row>0</xdr:row>
      <xdr:rowOff>66675</xdr:rowOff>
    </xdr:from>
    <xdr:to>
      <xdr:col>30</xdr:col>
      <xdr:colOff>118872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14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371475</xdr:colOff>
      <xdr:row>0</xdr:row>
      <xdr:rowOff>38100</xdr:rowOff>
    </xdr:from>
    <xdr:to>
      <xdr:col>29</xdr:col>
      <xdr:colOff>52197</xdr:colOff>
      <xdr:row>4</xdr:row>
      <xdr:rowOff>176022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3825" y="381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438150</xdr:colOff>
      <xdr:row>0</xdr:row>
      <xdr:rowOff>66675</xdr:rowOff>
    </xdr:from>
    <xdr:to>
      <xdr:col>31</xdr:col>
      <xdr:colOff>118872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430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v.c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AY221"/>
  <sheetViews>
    <sheetView tabSelected="1" topLeftCell="A10" zoomScaleNormal="100" zoomScaleSheetLayoutView="100" workbookViewId="0">
      <selection activeCell="R32" sqref="R32"/>
    </sheetView>
  </sheetViews>
  <sheetFormatPr defaultRowHeight="15" x14ac:dyDescent="0.25"/>
  <cols>
    <col min="1" max="1" width="9.140625" style="1" customWidth="1"/>
    <col min="2" max="13" width="9.140625" style="1"/>
    <col min="14" max="14" width="3.7109375" style="1" customWidth="1"/>
    <col min="15" max="51" width="9.140625" style="42"/>
    <col min="52" max="16384" width="9.140625" style="1"/>
  </cols>
  <sheetData>
    <row r="12" spans="4:10" ht="26.25" x14ac:dyDescent="0.4">
      <c r="D12" s="41"/>
    </row>
    <row r="14" spans="4:10" ht="17.100000000000001" customHeight="1" x14ac:dyDescent="0.25">
      <c r="D14" s="2"/>
      <c r="E14" s="3"/>
      <c r="F14" s="3"/>
      <c r="G14" s="3"/>
      <c r="H14" s="3"/>
      <c r="I14" s="3"/>
      <c r="J14" s="3"/>
    </row>
    <row r="15" spans="4:10" ht="17.100000000000001" customHeight="1" x14ac:dyDescent="0.25">
      <c r="D15" s="3"/>
      <c r="E15" s="3"/>
      <c r="F15" s="3"/>
      <c r="G15" s="3"/>
      <c r="H15" s="3"/>
      <c r="I15" s="3"/>
      <c r="J15" s="3"/>
    </row>
    <row r="16" spans="4:10" ht="17.100000000000001" customHeight="1" x14ac:dyDescent="0.25">
      <c r="D16" s="3"/>
      <c r="E16" s="3"/>
      <c r="F16" s="3"/>
      <c r="G16" s="3"/>
      <c r="H16" s="3"/>
      <c r="I16" s="3"/>
      <c r="J16" s="3"/>
    </row>
    <row r="17" spans="4:10" ht="17.100000000000001" customHeight="1" x14ac:dyDescent="0.25">
      <c r="D17" s="3"/>
      <c r="E17" s="3"/>
      <c r="F17" s="3"/>
      <c r="G17" s="3"/>
      <c r="H17" s="3"/>
      <c r="I17" s="3"/>
      <c r="J17" s="3"/>
    </row>
    <row r="18" spans="4:10" ht="17.100000000000001" customHeight="1" x14ac:dyDescent="0.25">
      <c r="D18" s="3"/>
      <c r="E18" s="3"/>
      <c r="F18" s="3"/>
      <c r="G18" s="3"/>
      <c r="H18" s="3"/>
      <c r="I18" s="3"/>
      <c r="J18" s="3"/>
    </row>
    <row r="19" spans="4:10" ht="17.100000000000001" customHeight="1" x14ac:dyDescent="0.25">
      <c r="D19" s="2"/>
      <c r="E19" s="3"/>
      <c r="F19" s="3"/>
      <c r="G19" s="3"/>
      <c r="H19" s="3"/>
      <c r="I19" s="3"/>
      <c r="J19" s="3"/>
    </row>
    <row r="20" spans="4:10" ht="17.100000000000001" customHeight="1" x14ac:dyDescent="0.25">
      <c r="D20" s="3"/>
      <c r="E20" s="3"/>
      <c r="F20" s="3"/>
      <c r="G20" s="3"/>
      <c r="H20" s="3"/>
      <c r="I20" s="3"/>
      <c r="J20" s="3"/>
    </row>
    <row r="21" spans="4:10" ht="17.100000000000001" customHeight="1" x14ac:dyDescent="0.25">
      <c r="D21" s="3"/>
      <c r="E21" s="3"/>
      <c r="F21" s="3"/>
      <c r="G21" s="3"/>
      <c r="H21" s="3"/>
      <c r="I21" s="3"/>
      <c r="J21" s="3"/>
    </row>
    <row r="22" spans="4:10" ht="17.100000000000001" customHeight="1" x14ac:dyDescent="0.25">
      <c r="D22" s="2"/>
      <c r="E22" s="3"/>
      <c r="F22" s="3"/>
      <c r="G22" s="3"/>
      <c r="H22" s="3"/>
      <c r="I22" s="3"/>
      <c r="J22" s="3"/>
    </row>
    <row r="23" spans="4:10" ht="17.100000000000001" customHeight="1" x14ac:dyDescent="0.25">
      <c r="D23" s="3"/>
      <c r="E23" s="3"/>
      <c r="F23" s="3"/>
      <c r="G23" s="3"/>
      <c r="H23" s="3"/>
      <c r="I23" s="3"/>
      <c r="J23" s="3"/>
    </row>
    <row r="24" spans="4:10" ht="17.100000000000001" customHeight="1" x14ac:dyDescent="0.25">
      <c r="D24" s="3"/>
      <c r="E24" s="3"/>
      <c r="F24" s="3"/>
      <c r="G24" s="3"/>
      <c r="H24" s="3"/>
      <c r="I24" s="3"/>
      <c r="J24" s="3"/>
    </row>
    <row r="25" spans="4:10" ht="17.100000000000001" customHeight="1" x14ac:dyDescent="0.25">
      <c r="D25" s="3"/>
      <c r="E25" s="3"/>
      <c r="F25" s="3"/>
      <c r="G25" s="3"/>
      <c r="H25" s="3"/>
      <c r="I25" s="3"/>
      <c r="J25" s="3"/>
    </row>
    <row r="26" spans="4:10" ht="17.100000000000001" customHeight="1" x14ac:dyDescent="0.25">
      <c r="D26" s="3"/>
      <c r="E26" s="3"/>
      <c r="F26" s="3"/>
      <c r="G26" s="3"/>
      <c r="H26" s="3"/>
      <c r="I26" s="3"/>
      <c r="J26" s="3"/>
    </row>
    <row r="27" spans="4:10" ht="17.100000000000001" customHeight="1" x14ac:dyDescent="0.25">
      <c r="D27" s="3"/>
      <c r="E27" s="3"/>
      <c r="F27" s="3"/>
      <c r="G27" s="3"/>
      <c r="H27" s="3"/>
      <c r="I27" s="3"/>
      <c r="J27" s="3"/>
    </row>
    <row r="28" spans="4:10" ht="17.100000000000001" customHeight="1" x14ac:dyDescent="0.25">
      <c r="D28" s="2"/>
      <c r="E28" s="3"/>
      <c r="F28" s="3"/>
      <c r="G28" s="3"/>
      <c r="H28" s="3"/>
      <c r="I28" s="3"/>
      <c r="J28" s="3"/>
    </row>
    <row r="29" spans="4:10" ht="17.100000000000001" customHeight="1" x14ac:dyDescent="0.25">
      <c r="D29" s="3"/>
      <c r="E29" s="3"/>
      <c r="F29" s="3"/>
      <c r="G29" s="3"/>
      <c r="H29" s="3"/>
      <c r="I29" s="3"/>
      <c r="J29" s="3"/>
    </row>
    <row r="30" spans="4:10" ht="17.100000000000001" customHeight="1" x14ac:dyDescent="0.25">
      <c r="D30" s="3"/>
      <c r="E30" s="3"/>
      <c r="F30" s="3"/>
      <c r="G30" s="3"/>
      <c r="H30" s="3"/>
      <c r="I30" s="3"/>
      <c r="J30" s="3"/>
    </row>
    <row r="31" spans="4:10" ht="17.100000000000001" customHeight="1" x14ac:dyDescent="0.25">
      <c r="D31" s="2"/>
      <c r="E31" s="3"/>
      <c r="F31" s="3"/>
      <c r="G31" s="3"/>
      <c r="H31" s="3"/>
      <c r="I31" s="3"/>
      <c r="J31" s="3"/>
    </row>
    <row r="32" spans="4:10" ht="17.100000000000001" customHeight="1" x14ac:dyDescent="0.25">
      <c r="D32" s="3"/>
      <c r="E32" s="3"/>
      <c r="F32" s="3"/>
      <c r="G32" s="3"/>
      <c r="H32" s="3"/>
      <c r="I32" s="3"/>
      <c r="J32" s="3"/>
    </row>
    <row r="39" spans="1:51" ht="15.75" x14ac:dyDescent="0.25">
      <c r="B39" s="5" t="s">
        <v>76</v>
      </c>
      <c r="C39" s="4"/>
      <c r="D39" s="4"/>
    </row>
    <row r="40" spans="1:51" x14ac:dyDescent="0.25">
      <c r="B40" s="6" t="s">
        <v>77</v>
      </c>
      <c r="C40" s="4"/>
      <c r="D40" s="4"/>
    </row>
    <row r="41" spans="1:51" x14ac:dyDescent="0.25">
      <c r="B41" s="6" t="s">
        <v>129</v>
      </c>
      <c r="C41" s="4"/>
      <c r="D41" s="4"/>
    </row>
    <row r="42" spans="1:51" s="9" customFormat="1" ht="12.75" x14ac:dyDescent="0.2">
      <c r="B42" s="7" t="s">
        <v>112</v>
      </c>
      <c r="C42" s="8"/>
      <c r="D42" s="8"/>
      <c r="O42" s="43"/>
      <c r="P42" s="43"/>
      <c r="Q42" s="43"/>
      <c r="R42" s="44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x14ac:dyDescent="0.25">
      <c r="B43" s="4"/>
      <c r="C43" s="4"/>
      <c r="D43" s="4"/>
    </row>
    <row r="44" spans="1:5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5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5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5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5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1:14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1:14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14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1:14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1:14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4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4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4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1:14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1:14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4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1:14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14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1:14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</row>
    <row r="79" spans="1:14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1:14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1:14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1:14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</row>
    <row r="83" spans="1:14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1:14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14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14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4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1:14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1:14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1:14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1:14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1:14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4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1:14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1:14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</row>
    <row r="106" spans="1:14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  <row r="107" spans="1:14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</row>
    <row r="108" spans="1:14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</row>
    <row r="109" spans="1:14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</row>
    <row r="110" spans="1:14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</row>
    <row r="111" spans="1:14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</row>
    <row r="112" spans="1:14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</row>
    <row r="113" spans="1:14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</row>
    <row r="114" spans="1:14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</row>
    <row r="115" spans="1:14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</row>
    <row r="116" spans="1:14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</row>
    <row r="117" spans="1:14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1:14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</row>
    <row r="119" spans="1:14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</row>
    <row r="120" spans="1:14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</row>
    <row r="121" spans="1:14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</row>
    <row r="122" spans="1:14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</row>
    <row r="123" spans="1:14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</row>
    <row r="124" spans="1:14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</row>
    <row r="125" spans="1:14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</row>
    <row r="126" spans="1:14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</row>
    <row r="127" spans="1:14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</row>
    <row r="128" spans="1:14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</row>
    <row r="129" spans="1:14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</row>
    <row r="130" spans="1:14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</row>
    <row r="131" spans="1:14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</row>
    <row r="132" spans="1:14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</row>
    <row r="133" spans="1:14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</row>
    <row r="134" spans="1:14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</row>
    <row r="135" spans="1:14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</row>
    <row r="136" spans="1:14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</row>
    <row r="137" spans="1:14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</row>
    <row r="138" spans="1:14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</row>
    <row r="139" spans="1:14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  <row r="140" spans="1:14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</row>
    <row r="141" spans="1:14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</row>
    <row r="142" spans="1:14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</row>
    <row r="143" spans="1:14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</row>
    <row r="144" spans="1:14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</row>
    <row r="145" spans="1:14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</row>
    <row r="146" spans="1:14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</row>
    <row r="147" spans="1:14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</row>
    <row r="148" spans="1:14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</row>
    <row r="149" spans="1:14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</row>
    <row r="150" spans="1:14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</row>
    <row r="151" spans="1:14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</row>
    <row r="152" spans="1:14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</row>
    <row r="153" spans="1:14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</row>
    <row r="154" spans="1:14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</row>
    <row r="155" spans="1:14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</row>
    <row r="156" spans="1:14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</row>
    <row r="157" spans="1:14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</row>
    <row r="158" spans="1:14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</row>
    <row r="159" spans="1:14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</row>
    <row r="160" spans="1:14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</row>
    <row r="161" spans="1:14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</row>
    <row r="162" spans="1:14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</row>
    <row r="163" spans="1:14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</row>
    <row r="164" spans="1:14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</row>
    <row r="165" spans="1:14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</row>
    <row r="166" spans="1:14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</row>
    <row r="167" spans="1:14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</row>
    <row r="168" spans="1:14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</row>
    <row r="169" spans="1:14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</row>
    <row r="170" spans="1:14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</row>
    <row r="171" spans="1:14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</row>
    <row r="172" spans="1:14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</row>
    <row r="173" spans="1:14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</row>
    <row r="174" spans="1:14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</row>
    <row r="175" spans="1:14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</row>
    <row r="176" spans="1:14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</row>
    <row r="177" spans="1:14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</row>
    <row r="178" spans="1:14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</row>
    <row r="179" spans="1:14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</row>
    <row r="180" spans="1:14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</row>
    <row r="181" spans="1:14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</row>
    <row r="182" spans="1:14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</row>
    <row r="183" spans="1:14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</row>
    <row r="184" spans="1:14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</row>
    <row r="185" spans="1:14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</row>
    <row r="186" spans="1:14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</row>
    <row r="187" spans="1:14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</row>
    <row r="188" spans="1:14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</row>
    <row r="189" spans="1:14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</row>
    <row r="190" spans="1:14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</row>
    <row r="191" spans="1:14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</row>
    <row r="192" spans="1:14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</row>
    <row r="193" spans="1:14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</row>
    <row r="194" spans="1:14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</row>
    <row r="195" spans="1:14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</row>
    <row r="196" spans="1:14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</row>
    <row r="197" spans="1:14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</row>
    <row r="198" spans="1:14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</row>
    <row r="199" spans="1:14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</row>
    <row r="200" spans="1:14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</row>
    <row r="201" spans="1:14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</row>
    <row r="202" spans="1:14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</row>
    <row r="203" spans="1:14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</row>
    <row r="204" spans="1:14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</row>
    <row r="205" spans="1:14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</row>
    <row r="206" spans="1:14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</row>
    <row r="207" spans="1:14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</row>
    <row r="208" spans="1:14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</row>
    <row r="209" spans="1:14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</row>
    <row r="210" spans="1:14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</row>
    <row r="211" spans="1:14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</row>
    <row r="212" spans="1:14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</row>
    <row r="213" spans="1:14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</row>
    <row r="214" spans="1:14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</row>
    <row r="215" spans="1:14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</row>
    <row r="216" spans="1:14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14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</row>
    <row r="218" spans="1:14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</row>
    <row r="219" spans="1:14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</row>
    <row r="220" spans="1:14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</row>
    <row r="221" spans="1:14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</row>
  </sheetData>
  <sheetProtection algorithmName="SHA-512" hashValue="oF5JR4dETeE0FAhZq7AinIIhLQa0YOVRcT+ZV+UaFL20lzeUQVVBPwRVbIiId+6+NGZN2Vvb1V9V9LtSUBUPuw==" saltValue="8qqMPWanNUPWY1RawyjMeA==" spinCount="100000" sheet="1" objects="1" scenarios="1"/>
  <hyperlinks>
    <hyperlink ref="B42" r:id="rId1" display="http://www.bcv.cv/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4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X21" sqref="X2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20" width="10.7109375" style="1" customWidth="1"/>
    <col min="21" max="16384" width="9.140625" style="1"/>
  </cols>
  <sheetData>
    <row r="3" spans="2:20" ht="15" customHeight="1" x14ac:dyDescent="0.25">
      <c r="B3" s="19" t="s">
        <v>128</v>
      </c>
    </row>
    <row r="4" spans="2:20" ht="15" customHeight="1" x14ac:dyDescent="0.25">
      <c r="B4" s="11"/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  <c r="S4" s="98"/>
      <c r="T4" s="98"/>
    </row>
    <row r="5" spans="2:20" ht="15" customHeight="1" x14ac:dyDescent="0.25">
      <c r="B5" s="11"/>
      <c r="C5" s="122"/>
      <c r="D5" s="122"/>
      <c r="E5" s="122"/>
      <c r="F5" s="120"/>
      <c r="G5" s="120">
        <v>45413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98"/>
      <c r="T5" s="98"/>
    </row>
    <row r="6" spans="2:20" ht="15" customHeight="1" x14ac:dyDescent="0.25">
      <c r="B6" s="11"/>
      <c r="C6" s="57"/>
      <c r="D6" s="57"/>
      <c r="E6" s="57"/>
    </row>
    <row r="7" spans="2:20" ht="15" customHeight="1" x14ac:dyDescent="0.25">
      <c r="B7" s="13" t="s">
        <v>46</v>
      </c>
      <c r="C7" s="38">
        <f t="shared" ref="C7:K7" si="0">C8+C12</f>
        <v>5344</v>
      </c>
      <c r="D7" s="38">
        <f t="shared" si="0"/>
        <v>1955.47</v>
      </c>
      <c r="E7" s="38">
        <v>1373.18</v>
      </c>
      <c r="F7" s="83">
        <f t="shared" si="0"/>
        <v>0</v>
      </c>
      <c r="G7" s="83">
        <f t="shared" si="0"/>
        <v>0</v>
      </c>
      <c r="H7" s="83">
        <f t="shared" si="0"/>
        <v>0</v>
      </c>
      <c r="I7" s="83">
        <f t="shared" si="0"/>
        <v>0</v>
      </c>
      <c r="J7" s="83">
        <f t="shared" si="0"/>
        <v>0</v>
      </c>
      <c r="K7" s="38">
        <f t="shared" si="0"/>
        <v>350</v>
      </c>
      <c r="L7" s="38">
        <f t="shared" ref="L7:M7" si="1">L8+L12</f>
        <v>0</v>
      </c>
      <c r="M7" s="38">
        <f t="shared" si="1"/>
        <v>0</v>
      </c>
      <c r="N7" s="38">
        <f t="shared" ref="N7:O7" si="2">N8+N12</f>
        <v>1973.335</v>
      </c>
      <c r="O7" s="38">
        <f t="shared" si="2"/>
        <v>0</v>
      </c>
      <c r="P7" s="38">
        <f t="shared" ref="P7:R7" si="3">P8+P12</f>
        <v>0</v>
      </c>
      <c r="Q7" s="38">
        <f t="shared" si="3"/>
        <v>0</v>
      </c>
      <c r="R7" s="38">
        <f t="shared" si="3"/>
        <v>680</v>
      </c>
      <c r="S7" s="38"/>
      <c r="T7" s="38"/>
    </row>
    <row r="8" spans="2:20" s="81" customFormat="1" ht="15" customHeight="1" x14ac:dyDescent="0.25">
      <c r="B8" s="14" t="s">
        <v>11</v>
      </c>
      <c r="C8" s="37">
        <f t="shared" ref="C8:K8" si="4">C9+C10+C11</f>
        <v>3239</v>
      </c>
      <c r="D8" s="37">
        <f t="shared" si="4"/>
        <v>1105.47</v>
      </c>
      <c r="E8" s="69">
        <v>0</v>
      </c>
      <c r="F8" s="69">
        <f t="shared" si="4"/>
        <v>0</v>
      </c>
      <c r="G8" s="69">
        <f t="shared" si="4"/>
        <v>0</v>
      </c>
      <c r="H8" s="69">
        <f t="shared" si="4"/>
        <v>0</v>
      </c>
      <c r="I8" s="69">
        <f t="shared" si="4"/>
        <v>0</v>
      </c>
      <c r="J8" s="69">
        <f t="shared" si="4"/>
        <v>0</v>
      </c>
      <c r="K8" s="69">
        <f t="shared" si="4"/>
        <v>0</v>
      </c>
      <c r="L8" s="69">
        <f t="shared" ref="L8:M8" si="5">L9+L10+L11</f>
        <v>0</v>
      </c>
      <c r="M8" s="69">
        <f t="shared" si="5"/>
        <v>0</v>
      </c>
      <c r="N8" s="69">
        <f t="shared" ref="N8:O8" si="6">N9+N10+N11</f>
        <v>0</v>
      </c>
      <c r="O8" s="69">
        <f t="shared" si="6"/>
        <v>0</v>
      </c>
      <c r="P8" s="69">
        <f t="shared" ref="P8:R8" si="7">P9+P10+P11</f>
        <v>0</v>
      </c>
      <c r="Q8" s="69">
        <f t="shared" si="7"/>
        <v>0</v>
      </c>
      <c r="R8" s="69">
        <f t="shared" si="7"/>
        <v>0</v>
      </c>
      <c r="S8" s="69"/>
      <c r="T8" s="69"/>
    </row>
    <row r="9" spans="2:20" ht="15" customHeight="1" x14ac:dyDescent="0.25">
      <c r="B9" s="15" t="s">
        <v>9</v>
      </c>
      <c r="C9" s="36">
        <v>3239</v>
      </c>
      <c r="D9" s="36">
        <v>1105.47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/>
      <c r="T9" s="70"/>
    </row>
    <row r="10" spans="2:20" ht="15" customHeight="1" x14ac:dyDescent="0.25">
      <c r="B10" s="15" t="s">
        <v>66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/>
      <c r="T10" s="70"/>
    </row>
    <row r="11" spans="2:20" ht="15" customHeight="1" x14ac:dyDescent="0.25">
      <c r="B11" s="15" t="s">
        <v>16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/>
      <c r="T11" s="70"/>
    </row>
    <row r="12" spans="2:20" s="81" customFormat="1" ht="15" customHeight="1" x14ac:dyDescent="0.25">
      <c r="B12" s="14" t="s">
        <v>10</v>
      </c>
      <c r="C12" s="37">
        <f t="shared" ref="C12:K12" si="8">C13+C14+C15+C16+C17+C21+C22</f>
        <v>2105</v>
      </c>
      <c r="D12" s="37">
        <f t="shared" si="8"/>
        <v>850</v>
      </c>
      <c r="E12" s="37">
        <v>1373.18</v>
      </c>
      <c r="F12" s="69">
        <f t="shared" si="8"/>
        <v>0</v>
      </c>
      <c r="G12" s="69">
        <f t="shared" si="8"/>
        <v>0</v>
      </c>
      <c r="H12" s="69">
        <f t="shared" si="8"/>
        <v>0</v>
      </c>
      <c r="I12" s="69">
        <f t="shared" si="8"/>
        <v>0</v>
      </c>
      <c r="J12" s="69">
        <f t="shared" si="8"/>
        <v>0</v>
      </c>
      <c r="K12" s="37">
        <f t="shared" si="8"/>
        <v>350</v>
      </c>
      <c r="L12" s="37">
        <f t="shared" ref="L12:M12" si="9">L13+L14+L15+L16+L17+L21+L22</f>
        <v>0</v>
      </c>
      <c r="M12" s="37">
        <f t="shared" si="9"/>
        <v>0</v>
      </c>
      <c r="N12" s="37">
        <f t="shared" ref="N12:O12" si="10">N13+N14+N15+N16+N17+N21+N22</f>
        <v>1973.335</v>
      </c>
      <c r="O12" s="37">
        <f t="shared" si="10"/>
        <v>0</v>
      </c>
      <c r="P12" s="37">
        <f t="shared" ref="P12:R12" si="11">P13+P14+P15+P16+P17+P21+P22</f>
        <v>0</v>
      </c>
      <c r="Q12" s="37">
        <f t="shared" si="11"/>
        <v>0</v>
      </c>
      <c r="R12" s="37">
        <f t="shared" si="11"/>
        <v>680</v>
      </c>
      <c r="S12" s="37"/>
      <c r="T12" s="37"/>
    </row>
    <row r="13" spans="2:20" ht="15" customHeight="1" x14ac:dyDescent="0.25">
      <c r="B13" s="15" t="s">
        <v>116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36">
        <v>680</v>
      </c>
      <c r="S13" s="70"/>
      <c r="T13" s="70"/>
    </row>
    <row r="14" spans="2:20" ht="14.25" customHeight="1" x14ac:dyDescent="0.25">
      <c r="B14" s="15" t="s">
        <v>40</v>
      </c>
      <c r="C14" s="70">
        <v>0</v>
      </c>
      <c r="D14" s="36">
        <v>500</v>
      </c>
      <c r="E14" s="36">
        <v>50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36">
        <v>1798.335</v>
      </c>
      <c r="O14" s="70">
        <v>0</v>
      </c>
      <c r="P14" s="70">
        <v>0</v>
      </c>
      <c r="Q14" s="70">
        <v>0</v>
      </c>
      <c r="R14" s="70">
        <v>0</v>
      </c>
      <c r="S14" s="70"/>
      <c r="T14" s="70"/>
    </row>
    <row r="15" spans="2:20" ht="15" customHeight="1" x14ac:dyDescent="0.25">
      <c r="B15" s="15" t="s">
        <v>41</v>
      </c>
      <c r="C15" s="36">
        <v>1700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36">
        <v>350</v>
      </c>
      <c r="L15" s="36">
        <v>0</v>
      </c>
      <c r="M15" s="36">
        <v>0</v>
      </c>
      <c r="N15" s="36">
        <v>175</v>
      </c>
      <c r="O15" s="36">
        <v>0</v>
      </c>
      <c r="P15" s="36">
        <v>0</v>
      </c>
      <c r="Q15" s="36">
        <v>0</v>
      </c>
      <c r="R15" s="36">
        <v>0</v>
      </c>
      <c r="S15" s="36"/>
      <c r="T15" s="36"/>
    </row>
    <row r="16" spans="2:20" ht="15" customHeight="1" x14ac:dyDescent="0.25">
      <c r="B16" s="15" t="s">
        <v>42</v>
      </c>
      <c r="C16" s="70">
        <v>0</v>
      </c>
      <c r="D16" s="36">
        <v>350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/>
      <c r="T16" s="70"/>
    </row>
    <row r="17" spans="2:20" ht="15" customHeight="1" x14ac:dyDescent="0.25">
      <c r="B17" s="15" t="s">
        <v>91</v>
      </c>
      <c r="C17" s="36">
        <v>105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/>
      <c r="T17" s="70"/>
    </row>
    <row r="18" spans="2:20" ht="15" customHeight="1" x14ac:dyDescent="0.25">
      <c r="B18" s="52" t="s">
        <v>13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spans="2:20" ht="15" customHeight="1" x14ac:dyDescent="0.25">
      <c r="B19" s="24" t="s">
        <v>43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/>
      <c r="T19" s="70"/>
    </row>
    <row r="20" spans="2:20" ht="15" customHeight="1" x14ac:dyDescent="0.25">
      <c r="B20" s="53" t="s">
        <v>44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/>
      <c r="T20" s="70"/>
    </row>
    <row r="21" spans="2:20" ht="15" customHeight="1" x14ac:dyDescent="0.25">
      <c r="B21" s="15" t="s">
        <v>67</v>
      </c>
      <c r="C21" s="36">
        <v>300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/>
      <c r="T21" s="70"/>
    </row>
    <row r="22" spans="2:20" ht="15" customHeight="1" x14ac:dyDescent="0.25">
      <c r="B22" s="15" t="s">
        <v>45</v>
      </c>
      <c r="C22" s="70">
        <v>0</v>
      </c>
      <c r="D22" s="70">
        <v>0</v>
      </c>
      <c r="E22" s="36">
        <v>1323.18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/>
      <c r="T22" s="70"/>
    </row>
    <row r="23" spans="2:20" ht="15" customHeight="1" x14ac:dyDescent="0.25">
      <c r="B23" s="1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2:20" ht="15" customHeight="1" x14ac:dyDescent="0.25">
      <c r="B24" s="13" t="s">
        <v>47</v>
      </c>
      <c r="C24" s="38">
        <f t="shared" ref="C24:L24" si="12">C25+C29</f>
        <v>15712.827182029689</v>
      </c>
      <c r="D24" s="38">
        <v>16215.685981730094</v>
      </c>
      <c r="E24" s="38">
        <v>16301.29038240519</v>
      </c>
      <c r="F24" s="38">
        <f t="shared" si="12"/>
        <v>16306.172382405191</v>
      </c>
      <c r="G24" s="38">
        <f t="shared" si="12"/>
        <v>16301.29038240519</v>
      </c>
      <c r="H24" s="38">
        <f t="shared" si="12"/>
        <v>16064.025763405192</v>
      </c>
      <c r="I24" s="38">
        <f t="shared" si="12"/>
        <v>15990.681026563087</v>
      </c>
      <c r="J24" s="38">
        <f t="shared" si="12"/>
        <v>15789.087888563085</v>
      </c>
      <c r="K24" s="38">
        <f t="shared" si="12"/>
        <v>16121.7801959477</v>
      </c>
      <c r="L24" s="38">
        <f t="shared" si="12"/>
        <v>16075.705196280702</v>
      </c>
      <c r="M24" s="38">
        <f t="shared" ref="M24:N24" si="13">M25+M29</f>
        <v>16055.705196280702</v>
      </c>
      <c r="N24" s="38">
        <f t="shared" si="13"/>
        <v>16074.597196780704</v>
      </c>
      <c r="O24" s="38">
        <f t="shared" ref="O24:R24" si="14">O25+O29</f>
        <v>16001.252459938596</v>
      </c>
      <c r="P24" s="38">
        <f t="shared" si="14"/>
        <v>15799.659321938598</v>
      </c>
      <c r="Q24" s="38">
        <f t="shared" si="14"/>
        <v>15782.351629999999</v>
      </c>
      <c r="R24" s="38">
        <f t="shared" si="14"/>
        <v>16236.671630000001</v>
      </c>
      <c r="S24" s="38"/>
      <c r="T24" s="38"/>
    </row>
    <row r="25" spans="2:20" ht="15" customHeight="1" x14ac:dyDescent="0.25">
      <c r="B25" s="14" t="s">
        <v>11</v>
      </c>
      <c r="C25" s="37">
        <f t="shared" ref="C25" si="15">SUM(C26:C28)</f>
        <v>4765.1217948717949</v>
      </c>
      <c r="D25" s="37">
        <v>5722.9264102564102</v>
      </c>
      <c r="E25" s="37">
        <v>5225.2610256157177</v>
      </c>
      <c r="F25" s="37">
        <f>SUM(F26:F28)</f>
        <v>5225.2610256157177</v>
      </c>
      <c r="G25" s="37">
        <f>SUM(G26:G28)</f>
        <v>5225.2610256157177</v>
      </c>
      <c r="H25" s="37">
        <f>SUM(H26:H28)</f>
        <v>5225.2610256157177</v>
      </c>
      <c r="I25" s="37">
        <f t="shared" ref="I25:J25" si="16">SUM(I26:I28)</f>
        <v>5214.8110256157179</v>
      </c>
      <c r="J25" s="37">
        <f t="shared" si="16"/>
        <v>5208.1443586157175</v>
      </c>
      <c r="K25" s="37">
        <f t="shared" ref="K25:L25" si="17">SUM(K26:K28)</f>
        <v>5190.836666000333</v>
      </c>
      <c r="L25" s="37">
        <f t="shared" si="17"/>
        <v>5144.7616663333338</v>
      </c>
      <c r="M25" s="37">
        <f t="shared" ref="M25:N25" si="18">SUM(M26:M28)</f>
        <v>5144.7616663333338</v>
      </c>
      <c r="N25" s="37">
        <f t="shared" si="18"/>
        <v>5144.7616663333338</v>
      </c>
      <c r="O25" s="37">
        <f t="shared" ref="O25:Q25" si="19">SUM(O26:O28)</f>
        <v>5134.3116663333331</v>
      </c>
      <c r="P25" s="37">
        <f t="shared" si="19"/>
        <v>5127.6449993333335</v>
      </c>
      <c r="Q25" s="37">
        <f t="shared" si="19"/>
        <v>5110.3373069999998</v>
      </c>
      <c r="R25" s="37">
        <f>SUM(R26:R28)</f>
        <v>5074.7123069999998</v>
      </c>
      <c r="S25" s="37"/>
      <c r="T25" s="113"/>
    </row>
    <row r="26" spans="2:20" ht="15" customHeight="1" x14ac:dyDescent="0.25">
      <c r="B26" s="15" t="s">
        <v>9</v>
      </c>
      <c r="C26" s="36">
        <v>3939</v>
      </c>
      <c r="D26" s="36">
        <v>5002.67</v>
      </c>
      <c r="E26" s="36">
        <v>4610.87</v>
      </c>
      <c r="F26" s="36">
        <v>4610.87</v>
      </c>
      <c r="G26" s="36">
        <v>4610.87</v>
      </c>
      <c r="H26" s="36">
        <v>4610.87</v>
      </c>
      <c r="I26" s="90">
        <v>4600.42</v>
      </c>
      <c r="J26" s="36">
        <v>4593.7533329999997</v>
      </c>
      <c r="K26" s="36">
        <v>4593.7533329999997</v>
      </c>
      <c r="L26" s="36">
        <v>4583.3033329999998</v>
      </c>
      <c r="M26" s="36">
        <v>4583.3033329999998</v>
      </c>
      <c r="N26" s="36">
        <v>4583.3033329999998</v>
      </c>
      <c r="O26" s="36">
        <v>4572.853333</v>
      </c>
      <c r="P26" s="36">
        <v>4566.1866659999996</v>
      </c>
      <c r="Q26" s="36">
        <v>4566.1866659999996</v>
      </c>
      <c r="R26" s="36">
        <v>4566.1866659999996</v>
      </c>
      <c r="S26" s="36"/>
      <c r="T26" s="36"/>
    </row>
    <row r="27" spans="2:20" ht="15" customHeight="1" x14ac:dyDescent="0.25">
      <c r="B27" s="15" t="s">
        <v>66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/>
      <c r="T27" s="70"/>
    </row>
    <row r="28" spans="2:20" ht="15" customHeight="1" x14ac:dyDescent="0.25">
      <c r="B28" s="15" t="s">
        <v>16</v>
      </c>
      <c r="C28" s="36">
        <v>826.12179487179492</v>
      </c>
      <c r="D28" s="36">
        <v>720.25641025641039</v>
      </c>
      <c r="E28" s="36">
        <v>614.39102561571769</v>
      </c>
      <c r="F28" s="36">
        <v>614.39102561571769</v>
      </c>
      <c r="G28" s="36">
        <v>614.39102561571769</v>
      </c>
      <c r="H28" s="36">
        <v>614.39102561571769</v>
      </c>
      <c r="I28" s="36">
        <v>614.39102561571769</v>
      </c>
      <c r="J28" s="36">
        <v>614.39102561571769</v>
      </c>
      <c r="K28" s="36">
        <v>597.08333300033303</v>
      </c>
      <c r="L28" s="36">
        <v>561.45833333333348</v>
      </c>
      <c r="M28" s="36">
        <v>561.45833333333348</v>
      </c>
      <c r="N28" s="36">
        <v>561.45833333333348</v>
      </c>
      <c r="O28" s="36">
        <v>561.45833333333348</v>
      </c>
      <c r="P28" s="36">
        <v>561.45833333333348</v>
      </c>
      <c r="Q28" s="36">
        <v>544.15064099999995</v>
      </c>
      <c r="R28" s="36">
        <v>508.52564100000001</v>
      </c>
      <c r="S28" s="36"/>
      <c r="T28" s="118"/>
    </row>
    <row r="29" spans="2:20" ht="15" customHeight="1" x14ac:dyDescent="0.25">
      <c r="B29" s="14" t="s">
        <v>10</v>
      </c>
      <c r="C29" s="37">
        <f>+C31+C32+C33+C34+C38+C39</f>
        <v>10947.705387157894</v>
      </c>
      <c r="D29" s="37">
        <f t="shared" ref="D29:L29" si="20">+D31+D32+D33+D34+D38+D39</f>
        <v>10492.759571473684</v>
      </c>
      <c r="E29" s="37">
        <f t="shared" si="20"/>
        <v>11076.029356789473</v>
      </c>
      <c r="F29" s="37">
        <f t="shared" si="20"/>
        <v>11080.911356789475</v>
      </c>
      <c r="G29" s="37">
        <f t="shared" si="20"/>
        <v>11076.029356789473</v>
      </c>
      <c r="H29" s="37">
        <f t="shared" si="20"/>
        <v>10838.764737789474</v>
      </c>
      <c r="I29" s="37">
        <f t="shared" si="20"/>
        <v>10775.870000947369</v>
      </c>
      <c r="J29" s="37">
        <f t="shared" si="20"/>
        <v>10580.943529947368</v>
      </c>
      <c r="K29" s="37">
        <f t="shared" si="20"/>
        <v>10930.943529947368</v>
      </c>
      <c r="L29" s="37">
        <f t="shared" si="20"/>
        <v>10930.943529947368</v>
      </c>
      <c r="M29" s="37">
        <f t="shared" ref="M29:N29" si="21">+M31+M32+M33+M34+M38+M39</f>
        <v>10910.943529947368</v>
      </c>
      <c r="N29" s="37">
        <f t="shared" si="21"/>
        <v>10929.83553044737</v>
      </c>
      <c r="O29" s="37">
        <f t="shared" ref="O29:Q29" si="22">+O31+O32+O33+O34+O38+O39</f>
        <v>10866.940793605263</v>
      </c>
      <c r="P29" s="37">
        <f t="shared" si="22"/>
        <v>10672.014322605264</v>
      </c>
      <c r="Q29" s="37">
        <f t="shared" si="22"/>
        <v>10672.014322999999</v>
      </c>
      <c r="R29" s="37">
        <f>+R30+R31+R32+R33+R34+R38+R39</f>
        <v>11161.959323000001</v>
      </c>
      <c r="S29" s="37"/>
      <c r="T29" s="70"/>
    </row>
    <row r="30" spans="2:20" ht="15" customHeight="1" x14ac:dyDescent="0.25">
      <c r="B30" s="15" t="s">
        <v>116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36">
        <v>680</v>
      </c>
      <c r="S30" s="70"/>
      <c r="T30" s="70"/>
    </row>
    <row r="31" spans="2:20" ht="15" customHeight="1" x14ac:dyDescent="0.25">
      <c r="B31" s="15" t="s">
        <v>40</v>
      </c>
      <c r="C31" s="36">
        <v>4627.8109999999997</v>
      </c>
      <c r="D31" s="36">
        <v>5007.5749999999998</v>
      </c>
      <c r="E31" s="36">
        <v>4937.4570000000003</v>
      </c>
      <c r="F31" s="36">
        <v>4937.3389999999999</v>
      </c>
      <c r="G31" s="36">
        <v>4937.4570000000003</v>
      </c>
      <c r="H31" s="36">
        <v>4877.2209999999995</v>
      </c>
      <c r="I31" s="36">
        <v>4877.2209999999995</v>
      </c>
      <c r="J31" s="36">
        <v>4877.2209999999995</v>
      </c>
      <c r="K31" s="36">
        <v>4877.2209999999995</v>
      </c>
      <c r="L31" s="36">
        <v>4877.2209999999995</v>
      </c>
      <c r="M31" s="36">
        <v>4877.2209999999995</v>
      </c>
      <c r="N31" s="36">
        <v>4798.9380000000001</v>
      </c>
      <c r="O31" s="36">
        <v>4798.9380000000001</v>
      </c>
      <c r="P31" s="36">
        <v>4798.9380000000001</v>
      </c>
      <c r="Q31" s="36">
        <v>4798.9380000000001</v>
      </c>
      <c r="R31" s="36">
        <v>4798.9380000000001</v>
      </c>
      <c r="S31" s="36"/>
      <c r="T31" s="70"/>
    </row>
    <row r="32" spans="2:20" ht="15" customHeight="1" x14ac:dyDescent="0.25">
      <c r="B32" s="15" t="s">
        <v>41</v>
      </c>
      <c r="C32" s="36">
        <v>1530</v>
      </c>
      <c r="D32" s="36">
        <v>1190</v>
      </c>
      <c r="E32" s="36">
        <v>850</v>
      </c>
      <c r="F32" s="36">
        <v>850</v>
      </c>
      <c r="G32" s="36">
        <v>850</v>
      </c>
      <c r="H32" s="36">
        <v>850</v>
      </c>
      <c r="I32" s="36">
        <v>850</v>
      </c>
      <c r="J32" s="36">
        <v>680</v>
      </c>
      <c r="K32" s="36">
        <v>1030</v>
      </c>
      <c r="L32" s="36">
        <v>1030</v>
      </c>
      <c r="M32" s="36">
        <v>1030</v>
      </c>
      <c r="N32" s="36">
        <v>1205</v>
      </c>
      <c r="O32" s="36">
        <v>1205</v>
      </c>
      <c r="P32" s="36">
        <v>1035</v>
      </c>
      <c r="Q32" s="36">
        <v>1035</v>
      </c>
      <c r="R32" s="36">
        <v>1035</v>
      </c>
      <c r="S32" s="36"/>
      <c r="T32" s="70"/>
    </row>
    <row r="33" spans="2:20" ht="15" customHeight="1" x14ac:dyDescent="0.25">
      <c r="B33" s="15" t="s">
        <v>42</v>
      </c>
      <c r="C33" s="36">
        <v>1698.859633</v>
      </c>
      <c r="D33" s="36">
        <v>1597.859633</v>
      </c>
      <c r="E33" s="36">
        <v>1422.859633</v>
      </c>
      <c r="F33" s="36">
        <v>1422.859633</v>
      </c>
      <c r="G33" s="36">
        <v>1422.859633</v>
      </c>
      <c r="H33" s="36">
        <v>1335.359633</v>
      </c>
      <c r="I33" s="36">
        <v>1335.359633</v>
      </c>
      <c r="J33" s="36">
        <v>1335.359633</v>
      </c>
      <c r="K33" s="36">
        <v>1335.359633</v>
      </c>
      <c r="L33" s="36">
        <v>1335.359633</v>
      </c>
      <c r="M33" s="36">
        <v>1335.359633</v>
      </c>
      <c r="N33" s="36">
        <v>1247.859633</v>
      </c>
      <c r="O33" s="36">
        <v>1247.859633</v>
      </c>
      <c r="P33" s="36">
        <v>1247.859633</v>
      </c>
      <c r="Q33" s="36">
        <v>1247.859633</v>
      </c>
      <c r="R33" s="36">
        <v>1247.859633</v>
      </c>
      <c r="S33" s="36"/>
      <c r="T33" s="70"/>
    </row>
    <row r="34" spans="2:20" s="33" customFormat="1" ht="15" customHeight="1" x14ac:dyDescent="0.25">
      <c r="B34" s="15" t="s">
        <v>91</v>
      </c>
      <c r="C34" s="36">
        <v>2699.7847541578944</v>
      </c>
      <c r="D34" s="36">
        <v>2343.5749384736841</v>
      </c>
      <c r="E34" s="36">
        <v>2231.2827237894735</v>
      </c>
      <c r="F34" s="36">
        <v>2231.2827237894735</v>
      </c>
      <c r="G34" s="36">
        <v>2231.2827237894735</v>
      </c>
      <c r="H34" s="36">
        <v>2141.7541047894733</v>
      </c>
      <c r="I34" s="36">
        <v>2078.8593679473684</v>
      </c>
      <c r="J34" s="36">
        <v>2072.6828969473686</v>
      </c>
      <c r="K34" s="36">
        <v>2072.6828969473686</v>
      </c>
      <c r="L34" s="36">
        <v>2072.6828969473686</v>
      </c>
      <c r="M34" s="36">
        <v>2072.6828969473686</v>
      </c>
      <c r="N34" s="36">
        <v>2082.3578974473685</v>
      </c>
      <c r="O34" s="36">
        <v>2019.4631606052633</v>
      </c>
      <c r="P34" s="36">
        <v>2013.2866896052633</v>
      </c>
      <c r="Q34" s="36">
        <v>2013.2866899999999</v>
      </c>
      <c r="R34" s="36">
        <v>1823.2316900000001</v>
      </c>
      <c r="S34" s="36"/>
      <c r="T34" s="70"/>
    </row>
    <row r="35" spans="2:20" ht="15" customHeight="1" x14ac:dyDescent="0.25">
      <c r="B35" s="15" t="s">
        <v>13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</row>
    <row r="36" spans="2:20" ht="15" customHeight="1" x14ac:dyDescent="0.25">
      <c r="B36" s="24" t="s">
        <v>43</v>
      </c>
      <c r="C36" s="36">
        <v>750</v>
      </c>
      <c r="D36" s="36">
        <v>400</v>
      </c>
      <c r="E36" s="36">
        <v>300</v>
      </c>
      <c r="F36" s="36">
        <v>300</v>
      </c>
      <c r="G36" s="36">
        <v>300</v>
      </c>
      <c r="H36" s="36">
        <v>300</v>
      </c>
      <c r="I36" s="36">
        <v>250</v>
      </c>
      <c r="J36" s="36">
        <v>250</v>
      </c>
      <c r="K36" s="36">
        <v>250</v>
      </c>
      <c r="L36" s="36">
        <v>250</v>
      </c>
      <c r="M36" s="36">
        <v>250</v>
      </c>
      <c r="N36" s="36">
        <v>250</v>
      </c>
      <c r="O36" s="36">
        <v>200</v>
      </c>
      <c r="P36" s="36">
        <v>200</v>
      </c>
      <c r="Q36" s="36">
        <v>200</v>
      </c>
      <c r="R36" s="36">
        <v>200</v>
      </c>
      <c r="S36" s="36"/>
      <c r="T36" s="70"/>
    </row>
    <row r="37" spans="2:20" ht="15" customHeight="1" x14ac:dyDescent="0.25">
      <c r="B37" s="24" t="s">
        <v>44</v>
      </c>
      <c r="C37" s="36">
        <v>1612.6794910000001</v>
      </c>
      <c r="D37" s="36">
        <v>1644.612091</v>
      </c>
      <c r="E37" s="36">
        <v>1670.4622919999999</v>
      </c>
      <c r="F37" s="36">
        <v>1670.4622919999999</v>
      </c>
      <c r="G37" s="36">
        <v>1570.289391</v>
      </c>
      <c r="H37" s="36">
        <v>1580.933673</v>
      </c>
      <c r="I37" s="36">
        <v>1580.933673</v>
      </c>
      <c r="J37" s="36">
        <v>1580.933673</v>
      </c>
      <c r="K37" s="36">
        <v>1580.933673</v>
      </c>
      <c r="L37" s="36">
        <v>1580.933673</v>
      </c>
      <c r="M37" s="36">
        <v>1580.933673</v>
      </c>
      <c r="N37" s="36">
        <v>1590.6086734999999</v>
      </c>
      <c r="O37" s="36">
        <v>1590.6086734999999</v>
      </c>
      <c r="P37" s="36">
        <v>1590.6086734999999</v>
      </c>
      <c r="Q37" s="36">
        <v>1590.6086740000001</v>
      </c>
      <c r="R37" s="36">
        <v>1400.553674</v>
      </c>
      <c r="S37" s="36"/>
      <c r="T37" s="70"/>
    </row>
    <row r="38" spans="2:20" ht="15" customHeight="1" x14ac:dyDescent="0.25">
      <c r="B38" s="15" t="s">
        <v>67</v>
      </c>
      <c r="C38" s="36">
        <v>391.25</v>
      </c>
      <c r="D38" s="36">
        <v>353.75</v>
      </c>
      <c r="E38" s="36">
        <v>316.25</v>
      </c>
      <c r="F38" s="36">
        <v>316.25</v>
      </c>
      <c r="G38" s="36">
        <v>316.25</v>
      </c>
      <c r="H38" s="36">
        <v>316.25</v>
      </c>
      <c r="I38" s="36">
        <v>316.25</v>
      </c>
      <c r="J38" s="36">
        <v>297.5</v>
      </c>
      <c r="K38" s="36">
        <v>297.5</v>
      </c>
      <c r="L38" s="36">
        <v>297.5</v>
      </c>
      <c r="M38" s="36">
        <v>297.5</v>
      </c>
      <c r="N38" s="36">
        <v>297.5</v>
      </c>
      <c r="O38" s="36">
        <v>297.5</v>
      </c>
      <c r="P38" s="36">
        <v>278.75</v>
      </c>
      <c r="Q38" s="36">
        <v>278.75</v>
      </c>
      <c r="R38" s="36">
        <v>278.75</v>
      </c>
      <c r="S38" s="36"/>
      <c r="T38" s="70"/>
    </row>
    <row r="39" spans="2:20" ht="15" customHeight="1" x14ac:dyDescent="0.25">
      <c r="B39" s="21" t="s">
        <v>45</v>
      </c>
      <c r="C39" s="39">
        <v>0</v>
      </c>
      <c r="D39" s="39">
        <v>0</v>
      </c>
      <c r="E39" s="39">
        <v>1318.18</v>
      </c>
      <c r="F39" s="39">
        <v>1323.18</v>
      </c>
      <c r="G39" s="39">
        <v>1318.18</v>
      </c>
      <c r="H39" s="39">
        <v>1318.18</v>
      </c>
      <c r="I39" s="39">
        <v>1318.18</v>
      </c>
      <c r="J39" s="39">
        <v>1318.18</v>
      </c>
      <c r="K39" s="39">
        <v>1318.18</v>
      </c>
      <c r="L39" s="39">
        <v>1318.18</v>
      </c>
      <c r="M39" s="39">
        <v>1298.18</v>
      </c>
      <c r="N39" s="39">
        <v>1298.18</v>
      </c>
      <c r="O39" s="39">
        <v>1298.18</v>
      </c>
      <c r="P39" s="39">
        <v>1298.18</v>
      </c>
      <c r="Q39" s="39">
        <v>1298.18</v>
      </c>
      <c r="R39" s="39">
        <v>1298.18</v>
      </c>
      <c r="S39" s="36"/>
      <c r="T39" s="70"/>
    </row>
    <row r="40" spans="2:20" ht="15" customHeight="1" x14ac:dyDescent="0.25">
      <c r="B40" s="17" t="s">
        <v>114</v>
      </c>
      <c r="C40" s="11"/>
      <c r="D40" s="11"/>
      <c r="E40" s="11"/>
    </row>
    <row r="41" spans="2:20" ht="15" customHeight="1" x14ac:dyDescent="0.25">
      <c r="B41" s="17" t="s">
        <v>69</v>
      </c>
      <c r="C41" s="11"/>
      <c r="D41" s="11"/>
      <c r="E41" s="11"/>
    </row>
    <row r="42" spans="2:20" ht="15" customHeight="1" x14ac:dyDescent="0.25"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4" spans="2:20" ht="15" customHeight="1" x14ac:dyDescent="0.25"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</row>
  </sheetData>
  <sheetProtection algorithmName="SHA-512" hashValue="ez7Ri7/XUaHJNMYNCYeRFYhEX2D+Bp4mgPfDXJehSmVPppRVOn90RQiUd90TXviJKdOVqTBlOy9QpQZNDDaSzg==" saltValue="scHk/sj6471q7lfCUL8EXw==" spinCount="100000" sheet="1" objects="1" scenarios="1"/>
  <mergeCells count="16">
    <mergeCell ref="R4:R5"/>
    <mergeCell ref="Q4:Q5"/>
    <mergeCell ref="M4:M5"/>
    <mergeCell ref="L4:L5"/>
    <mergeCell ref="K4:K5"/>
    <mergeCell ref="P4:P5"/>
    <mergeCell ref="O4:O5"/>
    <mergeCell ref="N4:N5"/>
    <mergeCell ref="C4:C5"/>
    <mergeCell ref="E4:E5"/>
    <mergeCell ref="D4:D5"/>
    <mergeCell ref="J4:J5"/>
    <mergeCell ref="I4:I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3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V32" sqref="V32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20" width="10.85546875" style="1" bestFit="1" customWidth="1"/>
    <col min="21" max="16384" width="9.140625" style="1"/>
  </cols>
  <sheetData>
    <row r="3" spans="2:18" ht="15" customHeight="1" x14ac:dyDescent="0.25">
      <c r="B3" s="19" t="s">
        <v>75</v>
      </c>
    </row>
    <row r="4" spans="2:18" ht="15" customHeight="1" x14ac:dyDescent="0.25">
      <c r="B4" s="11"/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</row>
    <row r="5" spans="2:18" ht="15" customHeight="1" x14ac:dyDescent="0.25">
      <c r="B5" s="11"/>
      <c r="C5" s="122"/>
      <c r="D5" s="122"/>
      <c r="E5" s="122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2:18" ht="15" customHeight="1" x14ac:dyDescent="0.25">
      <c r="B6" s="11"/>
      <c r="C6" s="99"/>
      <c r="D6" s="99"/>
      <c r="E6" s="99"/>
    </row>
    <row r="7" spans="2:18" ht="15" customHeight="1" x14ac:dyDescent="0.25">
      <c r="B7" s="13" t="s">
        <v>79</v>
      </c>
      <c r="C7" s="38">
        <f>C8+C9</f>
        <v>1750.726017</v>
      </c>
      <c r="D7" s="38">
        <f>D8+D9</f>
        <v>3208.0561660000003</v>
      </c>
      <c r="E7" s="38">
        <v>2603.6194969999997</v>
      </c>
      <c r="F7" s="38">
        <f>F8+F9</f>
        <v>0</v>
      </c>
      <c r="G7" s="38">
        <f>G8+G9</f>
        <v>0</v>
      </c>
      <c r="H7" s="38">
        <f>H8+H9</f>
        <v>0</v>
      </c>
      <c r="I7" s="38">
        <f t="shared" ref="I7:K7" si="0">I8+I9</f>
        <v>0</v>
      </c>
      <c r="J7" s="38">
        <f t="shared" si="0"/>
        <v>0</v>
      </c>
      <c r="K7" s="38">
        <f t="shared" si="0"/>
        <v>828.157464</v>
      </c>
      <c r="L7" s="38">
        <f t="shared" ref="L7:M7" si="1">L8+L9</f>
        <v>0</v>
      </c>
      <c r="M7" s="38">
        <f t="shared" si="1"/>
        <v>953.3358753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</row>
    <row r="8" spans="2:18" ht="16.5" customHeight="1" x14ac:dyDescent="0.25">
      <c r="B8" s="16" t="s">
        <v>11</v>
      </c>
      <c r="C8" s="36">
        <v>1196.497595</v>
      </c>
      <c r="D8" s="36">
        <v>1962.204166</v>
      </c>
      <c r="E8" s="36">
        <v>2198.3753109999998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953.3358753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</row>
    <row r="9" spans="2:18" ht="15" customHeight="1" x14ac:dyDescent="0.25">
      <c r="B9" s="16" t="s">
        <v>10</v>
      </c>
      <c r="C9" s="36">
        <v>554.22842200000002</v>
      </c>
      <c r="D9" s="36">
        <v>1245.8520000000001</v>
      </c>
      <c r="E9" s="36">
        <v>405.24418600000001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f>(757026400+71131064)/1000000</f>
        <v>828.157464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</row>
    <row r="10" spans="2:18" ht="15" customHeight="1" x14ac:dyDescent="0.25">
      <c r="B10" s="1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15" customHeight="1" x14ac:dyDescent="0.25">
      <c r="B11" s="13" t="s">
        <v>80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2:18" ht="15" customHeight="1" x14ac:dyDescent="0.25">
      <c r="B12" s="11"/>
      <c r="C12" s="36"/>
      <c r="D12" s="36"/>
      <c r="E12" s="36"/>
    </row>
    <row r="13" spans="2:18" ht="15" customHeight="1" x14ac:dyDescent="0.25">
      <c r="B13" s="13" t="s">
        <v>48</v>
      </c>
      <c r="C13" s="38">
        <f>C14+C15+C16+C17</f>
        <v>3510.5311699999997</v>
      </c>
      <c r="D13" s="38">
        <v>3804.6260719999996</v>
      </c>
      <c r="E13" s="38">
        <v>3864.7107999999998</v>
      </c>
      <c r="F13" s="38">
        <f t="shared" ref="F13:L13" si="2">F14+F15+F16+F17</f>
        <v>299.56131600000003</v>
      </c>
      <c r="G13" s="38">
        <f t="shared" si="2"/>
        <v>526.61602200000004</v>
      </c>
      <c r="H13" s="38">
        <f t="shared" si="2"/>
        <v>304.36823300000003</v>
      </c>
      <c r="I13" s="38">
        <f t="shared" si="2"/>
        <v>230.70513887499999</v>
      </c>
      <c r="J13" s="38">
        <f t="shared" si="2"/>
        <v>331.50698862500008</v>
      </c>
      <c r="K13" s="38">
        <f t="shared" si="2"/>
        <v>339.05879278846157</v>
      </c>
      <c r="L13" s="38">
        <f t="shared" si="2"/>
        <v>290.17703480555559</v>
      </c>
      <c r="M13" s="38">
        <f t="shared" ref="M13:N13" si="3">M14+M15+M16+M17</f>
        <v>296.02385050999999</v>
      </c>
      <c r="N13" s="38">
        <f t="shared" si="3"/>
        <v>275.49067793749998</v>
      </c>
      <c r="O13" s="38">
        <f t="shared" ref="O13:R13" si="4">O14+O15+O16+O17</f>
        <v>217.265598375</v>
      </c>
      <c r="P13" s="38">
        <f t="shared" si="4"/>
        <v>294.26659112499999</v>
      </c>
      <c r="Q13" s="38">
        <f t="shared" si="4"/>
        <v>303.74434200000002</v>
      </c>
      <c r="R13" s="38">
        <f t="shared" si="4"/>
        <v>313.93202899999994</v>
      </c>
    </row>
    <row r="14" spans="2:18" ht="15" customHeight="1" x14ac:dyDescent="0.25">
      <c r="B14" s="16" t="s">
        <v>49</v>
      </c>
      <c r="C14" s="36">
        <v>3040.0447600000002</v>
      </c>
      <c r="D14" s="36">
        <v>3179.6069739999998</v>
      </c>
      <c r="E14" s="36">
        <v>3142.8715269999998</v>
      </c>
      <c r="F14" s="36">
        <v>270.146615</v>
      </c>
      <c r="G14" s="36">
        <v>244.51786799999999</v>
      </c>
      <c r="H14" s="36">
        <v>286.28475200000003</v>
      </c>
      <c r="I14" s="36">
        <v>199.95079687500001</v>
      </c>
      <c r="J14" s="36">
        <v>284.51167562500001</v>
      </c>
      <c r="K14" s="36">
        <v>329.89533125000003</v>
      </c>
      <c r="L14" s="36">
        <v>272.96614625000001</v>
      </c>
      <c r="M14" s="36">
        <v>225.78358625000001</v>
      </c>
      <c r="N14" s="36">
        <v>261.3242209375</v>
      </c>
      <c r="O14" s="36">
        <v>187.42110937499999</v>
      </c>
      <c r="P14" s="36">
        <v>252.92323812500001</v>
      </c>
      <c r="Q14" s="36">
        <f>287.619342</f>
        <v>287.61934200000002</v>
      </c>
      <c r="R14" s="36">
        <v>262.67557099999999</v>
      </c>
    </row>
    <row r="15" spans="2:18" ht="15" customHeight="1" x14ac:dyDescent="0.25">
      <c r="B15" s="16" t="s">
        <v>50</v>
      </c>
      <c r="C15" s="36">
        <v>50.824373999999999</v>
      </c>
      <c r="D15" s="36">
        <v>65.376479000000003</v>
      </c>
      <c r="E15" s="36">
        <v>73.083905000000001</v>
      </c>
      <c r="F15" s="36">
        <v>8.0500000000000007</v>
      </c>
      <c r="G15" s="36">
        <v>4.2714290000000004</v>
      </c>
      <c r="H15" s="36">
        <v>6.9974999999999996</v>
      </c>
      <c r="I15" s="36">
        <v>0</v>
      </c>
      <c r="J15" s="36">
        <v>11.649806</v>
      </c>
      <c r="K15" s="36">
        <v>2.5</v>
      </c>
      <c r="L15" s="36">
        <v>6.4400000000000013</v>
      </c>
      <c r="M15" s="36">
        <v>4.2857142599999998</v>
      </c>
      <c r="N15" s="36">
        <v>6.4793750000000001</v>
      </c>
      <c r="O15" s="36">
        <v>0</v>
      </c>
      <c r="P15" s="36">
        <v>10.521262</v>
      </c>
      <c r="Q15" s="36">
        <v>2.5</v>
      </c>
      <c r="R15" s="36">
        <v>4.83</v>
      </c>
    </row>
    <row r="16" spans="2:18" ht="15" customHeight="1" x14ac:dyDescent="0.25">
      <c r="B16" s="91" t="s">
        <v>11</v>
      </c>
      <c r="C16" s="36">
        <v>92.425347000000002</v>
      </c>
      <c r="D16" s="36">
        <v>184.36927700000001</v>
      </c>
      <c r="E16" s="36">
        <v>211.45411799999999</v>
      </c>
      <c r="F16" s="36">
        <v>21.364701</v>
      </c>
      <c r="G16" s="36">
        <v>95.129469</v>
      </c>
      <c r="H16" s="36">
        <v>0</v>
      </c>
      <c r="I16" s="36">
        <v>7.3174999999999999</v>
      </c>
      <c r="J16" s="36">
        <v>14.238889</v>
      </c>
      <c r="K16" s="36">
        <v>6.663461538461541</v>
      </c>
      <c r="L16" s="36">
        <v>1.468805555555581</v>
      </c>
      <c r="M16" s="36">
        <v>23.65915</v>
      </c>
      <c r="N16" s="36">
        <v>0</v>
      </c>
      <c r="O16" s="36">
        <v>7.9477779999999996</v>
      </c>
      <c r="P16" s="36">
        <v>14.254443999999999</v>
      </c>
      <c r="Q16" s="36">
        <v>6.1875</v>
      </c>
      <c r="R16" s="36">
        <v>8.4114579999999997</v>
      </c>
    </row>
    <row r="17" spans="2:18" ht="15" customHeight="1" x14ac:dyDescent="0.25">
      <c r="B17" s="16" t="s">
        <v>10</v>
      </c>
      <c r="C17" s="36">
        <v>327.23668900000001</v>
      </c>
      <c r="D17" s="36">
        <v>375.27334200000001</v>
      </c>
      <c r="E17" s="36">
        <v>437.30124999999998</v>
      </c>
      <c r="F17" s="36">
        <v>0</v>
      </c>
      <c r="G17" s="36">
        <v>182.69725600000001</v>
      </c>
      <c r="H17" s="36">
        <v>11.085981</v>
      </c>
      <c r="I17" s="36">
        <v>23.436841999999999</v>
      </c>
      <c r="J17" s="36">
        <v>21.106618000000001</v>
      </c>
      <c r="K17" s="36">
        <v>0</v>
      </c>
      <c r="L17" s="36">
        <v>9.3020829999999997</v>
      </c>
      <c r="M17" s="36">
        <v>42.295400000000001</v>
      </c>
      <c r="N17" s="36">
        <v>7.6870820000000002</v>
      </c>
      <c r="O17" s="36">
        <v>21.896711</v>
      </c>
      <c r="P17" s="36">
        <v>16.567647000000001</v>
      </c>
      <c r="Q17" s="36">
        <v>7.4375</v>
      </c>
      <c r="R17" s="36">
        <v>38.015000000000001</v>
      </c>
    </row>
    <row r="18" spans="2:18" ht="15" customHeight="1" x14ac:dyDescent="0.25">
      <c r="B18" s="11"/>
      <c r="C18" s="36"/>
      <c r="D18" s="36"/>
      <c r="E18" s="36"/>
    </row>
    <row r="19" spans="2:18" ht="15" customHeight="1" x14ac:dyDescent="0.25">
      <c r="B19" s="13" t="s">
        <v>81</v>
      </c>
      <c r="C19" s="38">
        <f t="shared" ref="C19:L19" si="5">C20+C21+C22+C23</f>
        <v>799.61345900000003</v>
      </c>
      <c r="D19" s="38">
        <v>831.54605900000001</v>
      </c>
      <c r="E19" s="38">
        <v>833.25335800000005</v>
      </c>
      <c r="F19" s="38">
        <f t="shared" si="5"/>
        <v>857.39625999999998</v>
      </c>
      <c r="G19" s="38">
        <f t="shared" si="5"/>
        <v>833.25335800000005</v>
      </c>
      <c r="H19" s="38">
        <f t="shared" si="5"/>
        <v>843.89763800000003</v>
      </c>
      <c r="I19" s="38">
        <f t="shared" si="5"/>
        <v>843.89763800000003</v>
      </c>
      <c r="J19" s="38">
        <f t="shared" si="5"/>
        <v>843.89763800000003</v>
      </c>
      <c r="K19" s="38">
        <f t="shared" si="5"/>
        <v>843.89763800000003</v>
      </c>
      <c r="L19" s="38">
        <f t="shared" si="5"/>
        <v>843.89763800000003</v>
      </c>
      <c r="M19" s="88">
        <f>M20+M21+M22+M23</f>
        <v>947.61103472000002</v>
      </c>
      <c r="N19" s="38">
        <f t="shared" ref="N19" si="6">N20+N21+N22+N23</f>
        <v>853.57264099999998</v>
      </c>
      <c r="O19" s="38">
        <f t="shared" ref="O19:R19" si="7">O20+O21+O22+O23</f>
        <v>853.57264099999998</v>
      </c>
      <c r="P19" s="38">
        <f t="shared" si="7"/>
        <v>854.69764099999998</v>
      </c>
      <c r="Q19" s="38">
        <f t="shared" si="7"/>
        <v>854.69763899999998</v>
      </c>
      <c r="R19" s="38">
        <f t="shared" si="7"/>
        <v>816.68263999999999</v>
      </c>
    </row>
    <row r="20" spans="2:18" ht="15" customHeight="1" x14ac:dyDescent="0.25">
      <c r="B20" s="16" t="s">
        <v>49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</row>
    <row r="21" spans="2:18" ht="15" customHeight="1" x14ac:dyDescent="0.25">
      <c r="B21" s="16" t="s">
        <v>50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</row>
    <row r="22" spans="2:18" ht="15" customHeight="1" x14ac:dyDescent="0.25">
      <c r="B22" s="16" t="s">
        <v>11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2:18" ht="15" customHeight="1" x14ac:dyDescent="0.25">
      <c r="B23" s="16" t="s">
        <v>10</v>
      </c>
      <c r="C23" s="36">
        <v>799.61345900000003</v>
      </c>
      <c r="D23" s="36">
        <v>831.54605900000001</v>
      </c>
      <c r="E23" s="36">
        <v>833.25335800000005</v>
      </c>
      <c r="F23" s="36">
        <v>857.39625999999998</v>
      </c>
      <c r="G23" s="36">
        <v>833.25335800000005</v>
      </c>
      <c r="H23" s="36">
        <v>843.89763800000003</v>
      </c>
      <c r="I23" s="36">
        <v>843.89763800000003</v>
      </c>
      <c r="J23" s="36">
        <v>843.89763800000003</v>
      </c>
      <c r="K23" s="36">
        <v>843.89763800000003</v>
      </c>
      <c r="L23" s="36">
        <v>843.89763800000003</v>
      </c>
      <c r="M23" s="36">
        <v>947.61103472000002</v>
      </c>
      <c r="N23" s="36">
        <v>853.57264099999998</v>
      </c>
      <c r="O23" s="36">
        <v>853.57264099999998</v>
      </c>
      <c r="P23" s="36">
        <v>854.69764099999998</v>
      </c>
      <c r="Q23" s="36">
        <v>854.69763899999998</v>
      </c>
      <c r="R23" s="36">
        <v>816.68263999999999</v>
      </c>
    </row>
    <row r="24" spans="2:18" ht="15" customHeight="1" x14ac:dyDescent="0.25">
      <c r="B24" s="11"/>
      <c r="C24" s="36"/>
      <c r="D24" s="36"/>
      <c r="E24" s="36"/>
    </row>
    <row r="25" spans="2:18" ht="15" customHeight="1" x14ac:dyDescent="0.25">
      <c r="B25" s="13" t="s">
        <v>51</v>
      </c>
      <c r="C25" s="38">
        <f>C26+C27+C28+C29</f>
        <v>13666.191446000001</v>
      </c>
      <c r="D25" s="38">
        <f>D26+D27+D28+D29</f>
        <v>16329.667087999998</v>
      </c>
      <c r="E25" s="38">
        <v>15988.509039</v>
      </c>
      <c r="F25" s="38">
        <f t="shared" ref="F25:L25" si="8">F26+F27+F28+F29</f>
        <v>2039.4750000000001</v>
      </c>
      <c r="G25" s="38">
        <f t="shared" si="8"/>
        <v>811.41428600000006</v>
      </c>
      <c r="H25" s="38">
        <f t="shared" si="8"/>
        <v>2457.0679999999998</v>
      </c>
      <c r="I25" s="38">
        <f t="shared" si="8"/>
        <v>1268.3447370000001</v>
      </c>
      <c r="J25" s="38">
        <f t="shared" si="8"/>
        <v>2132.3488050000001</v>
      </c>
      <c r="K25" s="38">
        <f t="shared" si="8"/>
        <v>2124.6626923076924</v>
      </c>
      <c r="L25" s="38">
        <f t="shared" si="8"/>
        <v>1583.825</v>
      </c>
      <c r="M25" s="38">
        <f t="shared" ref="M25:N25" si="9">M26+M27+M28+M29</f>
        <v>1163.114286</v>
      </c>
      <c r="N25" s="38">
        <f t="shared" si="9"/>
        <v>1562.3679999999999</v>
      </c>
      <c r="O25" s="38">
        <f t="shared" ref="O25:R25" si="10">O26+O27+O28+O29</f>
        <v>2860.8947370000001</v>
      </c>
      <c r="P25" s="38">
        <f t="shared" si="10"/>
        <v>2206.448805</v>
      </c>
      <c r="Q25" s="38">
        <f t="shared" si="10"/>
        <v>1217.3076920000001</v>
      </c>
      <c r="R25" s="38">
        <f t="shared" si="10"/>
        <v>2821.415</v>
      </c>
    </row>
    <row r="26" spans="2:18" ht="14.25" customHeight="1" x14ac:dyDescent="0.25">
      <c r="B26" s="16" t="s">
        <v>49</v>
      </c>
      <c r="C26" s="36">
        <v>12594.93</v>
      </c>
      <c r="D26" s="36">
        <v>14467.72</v>
      </c>
      <c r="E26" s="36">
        <v>14346.992</v>
      </c>
      <c r="F26" s="36">
        <v>1601.4</v>
      </c>
      <c r="G26" s="36">
        <v>800.7</v>
      </c>
      <c r="H26" s="36">
        <v>2291.6999999999998</v>
      </c>
      <c r="I26" s="36">
        <v>1195</v>
      </c>
      <c r="J26" s="36">
        <v>1873.9</v>
      </c>
      <c r="K26" s="36">
        <v>2107.355</v>
      </c>
      <c r="L26" s="36">
        <v>1445.75</v>
      </c>
      <c r="M26" s="36">
        <v>1137.4000000000001</v>
      </c>
      <c r="N26" s="36">
        <v>1397</v>
      </c>
      <c r="O26" s="36">
        <v>2798</v>
      </c>
      <c r="P26" s="36">
        <v>1948</v>
      </c>
      <c r="Q26" s="36">
        <f>500+700</f>
        <v>1200</v>
      </c>
      <c r="R26" s="36">
        <f>940.05+801.7+800</f>
        <v>2541.75</v>
      </c>
    </row>
    <row r="27" spans="2:18" ht="15" customHeight="1" x14ac:dyDescent="0.25">
      <c r="B27" s="16" t="s">
        <v>50</v>
      </c>
      <c r="C27" s="36">
        <v>219.83333400000001</v>
      </c>
      <c r="D27" s="36">
        <v>292.40328799999997</v>
      </c>
      <c r="E27" s="36">
        <v>327.97323899999998</v>
      </c>
      <c r="F27" s="36">
        <v>92</v>
      </c>
      <c r="G27" s="36">
        <v>5.7142860000000004</v>
      </c>
      <c r="H27" s="36">
        <v>17.75</v>
      </c>
      <c r="I27" s="36">
        <v>0</v>
      </c>
      <c r="J27" s="36">
        <v>56.855666999999997</v>
      </c>
      <c r="K27" s="36">
        <v>0</v>
      </c>
      <c r="L27" s="36">
        <v>92</v>
      </c>
      <c r="M27" s="36">
        <v>5.7142860000000004</v>
      </c>
      <c r="N27" s="36">
        <v>17.75</v>
      </c>
      <c r="O27" s="36">
        <v>0</v>
      </c>
      <c r="P27" s="36">
        <v>56.855666999999997</v>
      </c>
      <c r="Q27" s="36">
        <v>0</v>
      </c>
      <c r="R27" s="36">
        <v>92</v>
      </c>
    </row>
    <row r="28" spans="2:18" ht="15" customHeight="1" x14ac:dyDescent="0.25">
      <c r="B28" s="16" t="s">
        <v>11</v>
      </c>
      <c r="C28" s="36">
        <v>405.865385</v>
      </c>
      <c r="D28" s="36">
        <v>147.66538499999999</v>
      </c>
      <c r="E28" s="36">
        <v>497.66538400000002</v>
      </c>
      <c r="F28" s="36">
        <v>346.07499999999999</v>
      </c>
      <c r="G28" s="36">
        <v>0</v>
      </c>
      <c r="H28" s="36">
        <v>0</v>
      </c>
      <c r="I28" s="36">
        <v>10.45</v>
      </c>
      <c r="J28" s="36">
        <v>6.6666670000000003</v>
      </c>
      <c r="K28" s="36">
        <v>17.307692307692307</v>
      </c>
      <c r="L28" s="36">
        <v>10.45</v>
      </c>
      <c r="M28" s="36">
        <v>0</v>
      </c>
      <c r="N28" s="36">
        <v>0</v>
      </c>
      <c r="O28" s="36">
        <v>0</v>
      </c>
      <c r="P28" s="36">
        <v>194.92647099999999</v>
      </c>
      <c r="Q28" s="36">
        <v>17.307691999999999</v>
      </c>
      <c r="R28" s="36">
        <v>35.625</v>
      </c>
    </row>
    <row r="29" spans="2:18" ht="15" customHeight="1" x14ac:dyDescent="0.25">
      <c r="B29" s="16" t="s">
        <v>10</v>
      </c>
      <c r="C29" s="36">
        <v>445.562727</v>
      </c>
      <c r="D29" s="36">
        <v>1421.8784149999999</v>
      </c>
      <c r="E29" s="36">
        <v>815.8784159999999</v>
      </c>
      <c r="F29" s="36">
        <v>0</v>
      </c>
      <c r="G29" s="36">
        <v>5</v>
      </c>
      <c r="H29" s="36">
        <v>147.61799999999999</v>
      </c>
      <c r="I29" s="36">
        <v>62.894736999999999</v>
      </c>
      <c r="J29" s="36">
        <v>194.92647099999999</v>
      </c>
      <c r="K29" s="36">
        <v>0</v>
      </c>
      <c r="L29" s="36">
        <v>35.625</v>
      </c>
      <c r="M29" s="36">
        <v>20</v>
      </c>
      <c r="N29" s="36">
        <v>147.61799999999999</v>
      </c>
      <c r="O29" s="36">
        <v>62.894736999999999</v>
      </c>
      <c r="P29" s="36">
        <v>6.6666670000000003</v>
      </c>
      <c r="Q29" s="36">
        <v>0</v>
      </c>
      <c r="R29" s="36">
        <v>152.04</v>
      </c>
    </row>
    <row r="30" spans="2:18" ht="15" customHeight="1" x14ac:dyDescent="0.25">
      <c r="B30" s="11"/>
      <c r="C30" s="36"/>
      <c r="D30" s="36"/>
      <c r="E30" s="36"/>
    </row>
    <row r="31" spans="2:18" ht="15" customHeight="1" x14ac:dyDescent="0.25">
      <c r="B31" s="13" t="s">
        <v>82</v>
      </c>
      <c r="C31" s="38">
        <f t="shared" ref="C31:L31" si="11">C32+C33+C34+C35</f>
        <v>1224.5956659999999</v>
      </c>
      <c r="D31" s="38">
        <f>D32+D33+D34+D35</f>
        <v>1376.6556660000001</v>
      </c>
      <c r="E31" s="38">
        <v>1452.6856660000001</v>
      </c>
      <c r="F31" s="38">
        <f t="shared" si="11"/>
        <v>1528.7156660000001</v>
      </c>
      <c r="G31" s="38">
        <f t="shared" si="11"/>
        <v>1452.6856660000001</v>
      </c>
      <c r="H31" s="38">
        <f t="shared" si="11"/>
        <v>1501.149666</v>
      </c>
      <c r="I31" s="38">
        <f t="shared" si="11"/>
        <v>1501.149666</v>
      </c>
      <c r="J31" s="38">
        <f t="shared" si="11"/>
        <v>1501.149666</v>
      </c>
      <c r="K31" s="38">
        <f t="shared" si="11"/>
        <v>1501.149666</v>
      </c>
      <c r="L31" s="38">
        <f t="shared" si="11"/>
        <v>1501.149666</v>
      </c>
      <c r="M31" s="38">
        <f t="shared" ref="M31:N31" si="12">M32+M33+M34+M35</f>
        <v>3317.6496659999998</v>
      </c>
      <c r="N31" s="38">
        <f t="shared" si="12"/>
        <v>1549.613666</v>
      </c>
      <c r="O31" s="38">
        <f t="shared" ref="O31:R31" si="13">O32+O33+O34+O35</f>
        <v>1549.613666</v>
      </c>
      <c r="P31" s="38">
        <f t="shared" si="13"/>
        <v>1549.613666</v>
      </c>
      <c r="Q31" s="38">
        <f t="shared" si="13"/>
        <v>1549.613666</v>
      </c>
      <c r="R31" s="38">
        <f t="shared" si="13"/>
        <v>1397.553666</v>
      </c>
    </row>
    <row r="32" spans="2:18" ht="15" customHeight="1" x14ac:dyDescent="0.25">
      <c r="B32" s="16" t="s">
        <v>49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</row>
    <row r="33" spans="2:20" ht="15" customHeight="1" x14ac:dyDescent="0.25">
      <c r="B33" s="16" t="s">
        <v>50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</row>
    <row r="34" spans="2:20" ht="15" customHeight="1" x14ac:dyDescent="0.25">
      <c r="B34" s="16" t="s">
        <v>11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111"/>
      <c r="T34" s="111"/>
    </row>
    <row r="35" spans="2:20" ht="15" customHeight="1" x14ac:dyDescent="0.25">
      <c r="B35" s="20" t="s">
        <v>10</v>
      </c>
      <c r="C35" s="39">
        <v>1224.5956659999999</v>
      </c>
      <c r="D35" s="39">
        <v>1376.6556660000001</v>
      </c>
      <c r="E35" s="39">
        <v>1452.6856660000001</v>
      </c>
      <c r="F35" s="39">
        <v>1528.7156660000001</v>
      </c>
      <c r="G35" s="39">
        <v>1452.6856660000001</v>
      </c>
      <c r="H35" s="39">
        <v>1501.149666</v>
      </c>
      <c r="I35" s="39">
        <v>1501.149666</v>
      </c>
      <c r="J35" s="39">
        <v>1501.149666</v>
      </c>
      <c r="K35" s="39">
        <v>1501.149666</v>
      </c>
      <c r="L35" s="39">
        <v>1501.149666</v>
      </c>
      <c r="M35" s="106">
        <v>3317.6496659999998</v>
      </c>
      <c r="N35" s="39">
        <v>1549.613666</v>
      </c>
      <c r="O35" s="39">
        <v>1549.613666</v>
      </c>
      <c r="P35" s="39">
        <v>1549.613666</v>
      </c>
      <c r="Q35" s="39">
        <v>1549.613666</v>
      </c>
      <c r="R35" s="39">
        <v>1397.553666</v>
      </c>
    </row>
    <row r="36" spans="2:20" ht="15" customHeight="1" x14ac:dyDescent="0.25">
      <c r="B36" s="17" t="s">
        <v>114</v>
      </c>
      <c r="C36" s="11"/>
      <c r="D36" s="11"/>
      <c r="E36" s="11"/>
    </row>
    <row r="37" spans="2:20" ht="15" customHeight="1" x14ac:dyDescent="0.25">
      <c r="B37" s="17" t="s">
        <v>69</v>
      </c>
      <c r="C37" s="11"/>
      <c r="D37" s="11"/>
      <c r="E37" s="11"/>
      <c r="M37" s="40"/>
      <c r="N37" s="40"/>
      <c r="R37" s="40"/>
      <c r="S37" s="40"/>
      <c r="T37" s="40"/>
    </row>
    <row r="38" spans="2:20" ht="15" customHeight="1" x14ac:dyDescent="0.25">
      <c r="B38" s="17" t="s">
        <v>100</v>
      </c>
      <c r="C38" s="11"/>
      <c r="D38" s="11"/>
      <c r="E38" s="11"/>
    </row>
    <row r="39" spans="2:20" ht="15" customHeight="1" x14ac:dyDescent="0.25">
      <c r="B39" s="17" t="s">
        <v>101</v>
      </c>
      <c r="C39" s="11"/>
      <c r="D39" s="11"/>
      <c r="E39" s="11"/>
    </row>
    <row r="40" spans="2:20" ht="15" customHeight="1" x14ac:dyDescent="0.25">
      <c r="B40" s="17" t="s">
        <v>102</v>
      </c>
      <c r="C40" s="11"/>
      <c r="D40" s="11"/>
      <c r="E40" s="11"/>
    </row>
    <row r="41" spans="2:20" ht="15" customHeight="1" x14ac:dyDescent="0.25">
      <c r="B41" s="17" t="s">
        <v>108</v>
      </c>
      <c r="C41" s="11"/>
      <c r="D41" s="11"/>
      <c r="E41" s="11"/>
    </row>
    <row r="42" spans="2:20" ht="15" customHeight="1" x14ac:dyDescent="0.25">
      <c r="B42" s="17" t="s">
        <v>109</v>
      </c>
      <c r="C42" s="11"/>
      <c r="D42" s="11"/>
      <c r="E42" s="11"/>
    </row>
    <row r="43" spans="2:20" ht="15" customHeight="1" x14ac:dyDescent="0.25">
      <c r="B43" s="17"/>
      <c r="C43" s="11"/>
      <c r="D43" s="11"/>
      <c r="E43" s="11"/>
    </row>
  </sheetData>
  <sheetProtection algorithmName="SHA-512" hashValue="PRqYeGPiE04YCBtd1UEYe4X3Tt12kgCvqTPoBb+k4qnYwy+/edcvtjuZATMP8BLDKdidVHKVNnptq1JddFpPow==" saltValue="QX+7j8ezUVx/QCJNBYXhlg==" spinCount="100000" sheet="1" objects="1" scenarios="1"/>
  <mergeCells count="16">
    <mergeCell ref="R4:R5"/>
    <mergeCell ref="Q4:Q5"/>
    <mergeCell ref="M4:M5"/>
    <mergeCell ref="L4:L5"/>
    <mergeCell ref="K4:K5"/>
    <mergeCell ref="P4:P5"/>
    <mergeCell ref="O4:O5"/>
    <mergeCell ref="N4:N5"/>
    <mergeCell ref="C4:C5"/>
    <mergeCell ref="E4:E5"/>
    <mergeCell ref="D4:D5"/>
    <mergeCell ref="J4:J5"/>
    <mergeCell ref="I4:I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8"/>
  <sheetViews>
    <sheetView workbookViewId="0">
      <selection activeCell="Q14" sqref="Q14"/>
    </sheetView>
  </sheetViews>
  <sheetFormatPr defaultRowHeight="15" x14ac:dyDescent="0.25"/>
  <sheetData>
    <row r="3" spans="2:2" x14ac:dyDescent="0.25">
      <c r="B3" t="s">
        <v>85</v>
      </c>
    </row>
    <row r="4" spans="2:2" x14ac:dyDescent="0.25">
      <c r="B4" t="s">
        <v>86</v>
      </c>
    </row>
    <row r="5" spans="2:2" x14ac:dyDescent="0.25">
      <c r="B5" t="s">
        <v>87</v>
      </c>
    </row>
    <row r="6" spans="2:2" x14ac:dyDescent="0.25">
      <c r="B6" t="s">
        <v>88</v>
      </c>
    </row>
    <row r="7" spans="2:2" x14ac:dyDescent="0.25">
      <c r="B7" t="s">
        <v>89</v>
      </c>
    </row>
    <row r="8" spans="2:2" x14ac:dyDescent="0.25">
      <c r="B8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99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V31" sqref="V31"/>
    </sheetView>
  </sheetViews>
  <sheetFormatPr defaultRowHeight="15" customHeight="1" x14ac:dyDescent="0.25"/>
  <cols>
    <col min="1" max="1" width="3.7109375" style="11" customWidth="1"/>
    <col min="2" max="2" width="50.7109375" style="11" customWidth="1"/>
    <col min="3" max="19" width="10.7109375" style="11" customWidth="1"/>
    <col min="20" max="16384" width="9.140625" style="11"/>
  </cols>
  <sheetData>
    <row r="3" spans="1:19" ht="15" customHeight="1" x14ac:dyDescent="0.25">
      <c r="A3" s="18"/>
      <c r="B3" s="19" t="s">
        <v>73</v>
      </c>
    </row>
    <row r="4" spans="1:19" ht="15" customHeight="1" x14ac:dyDescent="0.25"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  <c r="S4" s="98"/>
    </row>
    <row r="5" spans="1:19" ht="15" customHeight="1" x14ac:dyDescent="0.25">
      <c r="C5" s="122"/>
      <c r="D5" s="122"/>
      <c r="E5" s="122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98"/>
    </row>
    <row r="6" spans="1:19" ht="15" customHeight="1" x14ac:dyDescent="0.25">
      <c r="C6" s="12"/>
      <c r="D6" s="12"/>
      <c r="E6" s="12"/>
    </row>
    <row r="7" spans="1:19" ht="15" customHeight="1" x14ac:dyDescent="0.25">
      <c r="B7" s="13" t="s">
        <v>52</v>
      </c>
      <c r="C7" s="13"/>
      <c r="D7" s="13"/>
      <c r="E7" s="13"/>
    </row>
    <row r="8" spans="1:19" s="92" customFormat="1" ht="15" customHeight="1" x14ac:dyDescent="0.25">
      <c r="B8" s="14" t="s">
        <v>56</v>
      </c>
      <c r="C8" s="62">
        <f t="shared" ref="C8:G8" si="0">SUM(C9:C11)</f>
        <v>42</v>
      </c>
      <c r="D8" s="62">
        <v>25</v>
      </c>
      <c r="E8" s="62">
        <v>27</v>
      </c>
      <c r="F8" s="62">
        <f t="shared" si="0"/>
        <v>3</v>
      </c>
      <c r="G8" s="62">
        <f t="shared" si="0"/>
        <v>0</v>
      </c>
      <c r="H8" s="62">
        <f>SUM(H9:H11)</f>
        <v>0</v>
      </c>
      <c r="I8" s="62">
        <f>SUM(I9:I11)</f>
        <v>1</v>
      </c>
      <c r="J8" s="62">
        <f>SUM(J9:J11)</f>
        <v>2</v>
      </c>
      <c r="K8" s="62">
        <f>SUM(K9:K11)</f>
        <v>4</v>
      </c>
      <c r="L8" s="62">
        <f>SUM(L9:L11)</f>
        <v>5</v>
      </c>
      <c r="M8" s="62">
        <f t="shared" ref="M8:N8" si="1">SUM(M9:M11)</f>
        <v>0</v>
      </c>
      <c r="N8" s="62">
        <f t="shared" si="1"/>
        <v>6</v>
      </c>
      <c r="O8" s="62">
        <f t="shared" ref="O8:R8" si="2">SUM(O9:O11)</f>
        <v>3</v>
      </c>
      <c r="P8" s="62">
        <f t="shared" si="2"/>
        <v>2</v>
      </c>
      <c r="Q8" s="62">
        <f t="shared" si="2"/>
        <v>5</v>
      </c>
      <c r="R8" s="62">
        <f t="shared" si="2"/>
        <v>3</v>
      </c>
      <c r="S8" s="62"/>
    </row>
    <row r="9" spans="1:19" ht="15" customHeight="1" x14ac:dyDescent="0.25">
      <c r="B9" s="15" t="s">
        <v>0</v>
      </c>
      <c r="C9" s="63">
        <v>26</v>
      </c>
      <c r="D9" s="63">
        <v>17</v>
      </c>
      <c r="E9" s="63">
        <v>20</v>
      </c>
      <c r="F9" s="63">
        <v>2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2</v>
      </c>
      <c r="M9" s="63">
        <v>0</v>
      </c>
      <c r="N9" s="63">
        <v>6</v>
      </c>
      <c r="O9" s="63">
        <v>2</v>
      </c>
      <c r="P9" s="63">
        <v>2</v>
      </c>
      <c r="Q9" s="63">
        <v>5</v>
      </c>
      <c r="R9" s="63">
        <v>3</v>
      </c>
      <c r="S9" s="63"/>
    </row>
    <row r="10" spans="1:19" ht="15" customHeight="1" x14ac:dyDescent="0.25">
      <c r="B10" s="15" t="s">
        <v>1</v>
      </c>
      <c r="C10" s="63">
        <v>16</v>
      </c>
      <c r="D10" s="63">
        <v>7</v>
      </c>
      <c r="E10" s="63">
        <v>7</v>
      </c>
      <c r="F10" s="63">
        <v>1</v>
      </c>
      <c r="G10" s="63">
        <v>0</v>
      </c>
      <c r="H10" s="63">
        <v>0</v>
      </c>
      <c r="I10" s="63">
        <v>1</v>
      </c>
      <c r="J10" s="63">
        <v>2</v>
      </c>
      <c r="K10" s="63">
        <v>4</v>
      </c>
      <c r="L10" s="63">
        <v>3</v>
      </c>
      <c r="M10" s="63">
        <v>0</v>
      </c>
      <c r="N10" s="63">
        <v>0</v>
      </c>
      <c r="O10" s="63">
        <v>1</v>
      </c>
      <c r="P10" s="63">
        <v>0</v>
      </c>
      <c r="Q10" s="63">
        <v>0</v>
      </c>
      <c r="R10" s="63">
        <v>0</v>
      </c>
      <c r="S10" s="63"/>
    </row>
    <row r="11" spans="1:19" ht="15" customHeight="1" x14ac:dyDescent="0.25">
      <c r="B11" s="15" t="s">
        <v>78</v>
      </c>
      <c r="C11" s="63">
        <v>0</v>
      </c>
      <c r="D11" s="63">
        <v>1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/>
    </row>
    <row r="12" spans="1:19" s="92" customFormat="1" ht="15" customHeight="1" x14ac:dyDescent="0.25">
      <c r="B12" s="14" t="s">
        <v>2</v>
      </c>
      <c r="C12" s="62">
        <v>8</v>
      </c>
      <c r="D12" s="62">
        <v>5</v>
      </c>
      <c r="E12" s="62">
        <v>2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1</v>
      </c>
      <c r="L12" s="62">
        <v>0</v>
      </c>
      <c r="M12" s="62">
        <v>0</v>
      </c>
      <c r="N12" s="62">
        <v>2</v>
      </c>
      <c r="O12" s="62">
        <v>0</v>
      </c>
      <c r="P12" s="62">
        <v>0</v>
      </c>
      <c r="Q12" s="62">
        <v>0</v>
      </c>
      <c r="R12" s="62">
        <v>1</v>
      </c>
      <c r="S12" s="62"/>
    </row>
    <row r="13" spans="1:19" ht="15" customHeight="1" x14ac:dyDescent="0.25">
      <c r="B13" s="16" t="s">
        <v>13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spans="1:19" ht="15" customHeight="1" x14ac:dyDescent="0.25">
      <c r="B14" s="15" t="s">
        <v>57</v>
      </c>
      <c r="C14" s="63">
        <v>0</v>
      </c>
      <c r="D14" s="63">
        <v>2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/>
    </row>
    <row r="15" spans="1:19" ht="15" customHeight="1" x14ac:dyDescent="0.25">
      <c r="B15" s="15" t="s">
        <v>23</v>
      </c>
      <c r="C15" s="63">
        <v>2</v>
      </c>
      <c r="D15" s="63">
        <v>3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/>
    </row>
    <row r="16" spans="1:19" ht="15" customHeight="1" x14ac:dyDescent="0.25">
      <c r="B16" s="15" t="s">
        <v>24</v>
      </c>
      <c r="C16" s="63">
        <v>1</v>
      </c>
      <c r="D16" s="63">
        <v>1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/>
    </row>
    <row r="17" spans="2:19" s="92" customFormat="1" ht="15" customHeight="1" x14ac:dyDescent="0.25">
      <c r="B17" s="14" t="s">
        <v>3</v>
      </c>
      <c r="C17" s="62">
        <v>2</v>
      </c>
      <c r="D17" s="62">
        <v>3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2</v>
      </c>
      <c r="R17" s="62">
        <v>0</v>
      </c>
      <c r="S17" s="62"/>
    </row>
    <row r="18" spans="2:19" ht="15" customHeight="1" x14ac:dyDescent="0.25">
      <c r="B18" s="15" t="s">
        <v>25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/>
    </row>
    <row r="19" spans="2:19" ht="15" customHeight="1" x14ac:dyDescent="0.25">
      <c r="B19" s="15"/>
      <c r="C19" s="65"/>
      <c r="D19" s="65"/>
      <c r="E19" s="63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2:19" ht="15" customHeight="1" x14ac:dyDescent="0.25">
      <c r="B20" s="13" t="s">
        <v>53</v>
      </c>
      <c r="C20" s="65"/>
      <c r="D20" s="65"/>
      <c r="E20" s="63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pans="2:19" s="92" customFormat="1" ht="15" customHeight="1" x14ac:dyDescent="0.25">
      <c r="B21" s="14" t="s">
        <v>56</v>
      </c>
      <c r="C21" s="37">
        <f>C22+C23+C24</f>
        <v>22365.227999999999</v>
      </c>
      <c r="D21" s="37">
        <f t="shared" ref="D21" si="3">D22+D23+D24</f>
        <v>16000</v>
      </c>
      <c r="E21" s="37">
        <v>19967.688000000002</v>
      </c>
      <c r="F21" s="37">
        <f t="shared" ref="F21:L21" si="4">F22+F23+F24</f>
        <v>2305.15</v>
      </c>
      <c r="G21" s="37">
        <f t="shared" si="4"/>
        <v>0</v>
      </c>
      <c r="H21" s="37">
        <f t="shared" si="4"/>
        <v>0</v>
      </c>
      <c r="I21" s="37">
        <f t="shared" si="4"/>
        <v>800</v>
      </c>
      <c r="J21" s="37">
        <f t="shared" si="4"/>
        <v>1600</v>
      </c>
      <c r="K21" s="37">
        <f t="shared" si="4"/>
        <v>3101.7</v>
      </c>
      <c r="L21" s="37">
        <f t="shared" si="4"/>
        <v>3816.002</v>
      </c>
      <c r="M21" s="37">
        <f t="shared" ref="M21:N21" si="5">M22+M23+M24</f>
        <v>0</v>
      </c>
      <c r="N21" s="37">
        <f t="shared" si="5"/>
        <v>4483.9979999999996</v>
      </c>
      <c r="O21" s="37">
        <f t="shared" ref="O21:R21" si="6">O22+O23+O24</f>
        <v>2400</v>
      </c>
      <c r="P21" s="37">
        <f t="shared" si="6"/>
        <v>1300</v>
      </c>
      <c r="Q21" s="37">
        <f t="shared" si="6"/>
        <v>3998</v>
      </c>
      <c r="R21" s="37">
        <f t="shared" si="6"/>
        <v>2258</v>
      </c>
      <c r="S21" s="37"/>
    </row>
    <row r="22" spans="2:19" ht="15" customHeight="1" x14ac:dyDescent="0.25">
      <c r="B22" s="15" t="s">
        <v>0</v>
      </c>
      <c r="C22" s="36">
        <v>15016.428</v>
      </c>
      <c r="D22" s="36">
        <v>11736.7</v>
      </c>
      <c r="E22" s="36">
        <v>15167.688</v>
      </c>
      <c r="F22" s="36">
        <v>1605.15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1516.002</v>
      </c>
      <c r="M22" s="36">
        <v>0</v>
      </c>
      <c r="N22" s="36">
        <v>4483.9979999999996</v>
      </c>
      <c r="O22" s="36">
        <v>1600</v>
      </c>
      <c r="P22" s="36">
        <v>1300</v>
      </c>
      <c r="Q22" s="36">
        <v>3998</v>
      </c>
      <c r="R22" s="36">
        <v>2258</v>
      </c>
      <c r="S22" s="36"/>
    </row>
    <row r="23" spans="2:19" ht="15" customHeight="1" x14ac:dyDescent="0.25">
      <c r="B23" s="15" t="s">
        <v>1</v>
      </c>
      <c r="C23" s="36">
        <v>7348.8</v>
      </c>
      <c r="D23" s="36">
        <v>4163.3</v>
      </c>
      <c r="E23" s="89">
        <v>4800</v>
      </c>
      <c r="F23" s="36">
        <v>700</v>
      </c>
      <c r="G23" s="36">
        <v>0</v>
      </c>
      <c r="H23" s="36">
        <v>0</v>
      </c>
      <c r="I23" s="36">
        <v>800</v>
      </c>
      <c r="J23" s="36">
        <v>1600</v>
      </c>
      <c r="K23" s="36">
        <v>3101.7</v>
      </c>
      <c r="L23" s="36">
        <v>2300</v>
      </c>
      <c r="M23" s="36">
        <v>0</v>
      </c>
      <c r="N23" s="36">
        <v>0</v>
      </c>
      <c r="O23" s="36">
        <v>800</v>
      </c>
      <c r="P23" s="36">
        <v>0</v>
      </c>
      <c r="Q23" s="36">
        <v>0</v>
      </c>
      <c r="R23" s="36">
        <v>0</v>
      </c>
      <c r="S23" s="36"/>
    </row>
    <row r="24" spans="2:19" ht="15" customHeight="1" x14ac:dyDescent="0.25">
      <c r="B24" s="15" t="s">
        <v>78</v>
      </c>
      <c r="C24" s="36">
        <v>0</v>
      </c>
      <c r="D24" s="36">
        <v>100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/>
    </row>
    <row r="25" spans="2:19" s="92" customFormat="1" ht="15" customHeight="1" x14ac:dyDescent="0.25">
      <c r="B25" s="14" t="s">
        <v>2</v>
      </c>
      <c r="C25" s="37">
        <v>5344</v>
      </c>
      <c r="D25" s="37">
        <v>1955.47</v>
      </c>
      <c r="E25" s="37">
        <v>1373.18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350</v>
      </c>
      <c r="L25" s="37">
        <v>0</v>
      </c>
      <c r="M25" s="37">
        <v>0</v>
      </c>
      <c r="N25" s="37">
        <v>1973.335</v>
      </c>
      <c r="O25" s="37">
        <v>0</v>
      </c>
      <c r="P25" s="37">
        <v>0</v>
      </c>
      <c r="Q25" s="37">
        <v>0</v>
      </c>
      <c r="R25" s="37">
        <v>680</v>
      </c>
      <c r="S25" s="37"/>
    </row>
    <row r="26" spans="2:19" ht="15" customHeight="1" x14ac:dyDescent="0.25">
      <c r="B26" s="16" t="s">
        <v>13</v>
      </c>
      <c r="C26" s="36"/>
      <c r="D26" s="36"/>
      <c r="E26" s="63"/>
    </row>
    <row r="27" spans="2:19" ht="15" customHeight="1" x14ac:dyDescent="0.25">
      <c r="B27" s="15" t="s">
        <v>57</v>
      </c>
      <c r="C27" s="36">
        <v>0</v>
      </c>
      <c r="D27" s="36">
        <v>960.47</v>
      </c>
      <c r="E27" s="36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/>
    </row>
    <row r="28" spans="2:19" ht="15" customHeight="1" x14ac:dyDescent="0.25">
      <c r="B28" s="15" t="s">
        <v>23</v>
      </c>
      <c r="C28" s="36">
        <v>400</v>
      </c>
      <c r="D28" s="36">
        <v>1460.47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/>
    </row>
    <row r="29" spans="2:19" ht="15" customHeight="1" x14ac:dyDescent="0.25">
      <c r="B29" s="15" t="s">
        <v>24</v>
      </c>
      <c r="C29" s="36">
        <v>209</v>
      </c>
      <c r="D29" s="36">
        <v>145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/>
    </row>
    <row r="30" spans="2:19" s="92" customFormat="1" ht="15" customHeight="1" x14ac:dyDescent="0.25">
      <c r="B30" s="14" t="s">
        <v>3</v>
      </c>
      <c r="C30" s="37">
        <v>260</v>
      </c>
      <c r="D30" s="37">
        <v>831.89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700</v>
      </c>
      <c r="R30" s="37">
        <v>0</v>
      </c>
      <c r="S30" s="37"/>
    </row>
    <row r="31" spans="2:19" ht="15" customHeight="1" x14ac:dyDescent="0.25">
      <c r="B31" s="15" t="s">
        <v>25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/>
    </row>
    <row r="32" spans="2:19" ht="15" customHeight="1" x14ac:dyDescent="0.25">
      <c r="B32" s="15"/>
      <c r="C32" s="65"/>
      <c r="D32" s="65"/>
      <c r="E32" s="63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</row>
    <row r="33" spans="2:20" ht="15" customHeight="1" x14ac:dyDescent="0.25">
      <c r="B33" s="13" t="s">
        <v>54</v>
      </c>
      <c r="C33" s="65"/>
      <c r="D33" s="65"/>
      <c r="E33" s="63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spans="2:20" s="92" customFormat="1" ht="15" customHeight="1" x14ac:dyDescent="0.25">
      <c r="B34" s="14" t="s">
        <v>56</v>
      </c>
      <c r="C34" s="67">
        <v>5.1281125085450299</v>
      </c>
      <c r="D34" s="67">
        <v>4.34471893081761</v>
      </c>
      <c r="E34" s="67">
        <v>3.9757349960898201</v>
      </c>
      <c r="F34" s="67">
        <v>3.589918226579615</v>
      </c>
      <c r="G34" s="37">
        <v>0</v>
      </c>
      <c r="H34" s="37">
        <v>0</v>
      </c>
      <c r="I34" s="67">
        <v>0.83333333333333337</v>
      </c>
      <c r="J34" s="67">
        <v>0.70833333333333337</v>
      </c>
      <c r="K34" s="67">
        <v>0.57777777777777772</v>
      </c>
      <c r="L34" s="67">
        <v>3.1</v>
      </c>
      <c r="M34" s="37">
        <v>0</v>
      </c>
      <c r="N34" s="73">
        <v>7.89</v>
      </c>
      <c r="O34" s="73">
        <v>5.0834000000000001</v>
      </c>
      <c r="P34" s="73">
        <v>7.23</v>
      </c>
      <c r="Q34" s="73">
        <v>7</v>
      </c>
      <c r="R34" s="73">
        <v>7.3525243578387949</v>
      </c>
      <c r="S34" s="73"/>
    </row>
    <row r="35" spans="2:20" ht="15" customHeight="1" x14ac:dyDescent="0.25">
      <c r="B35" s="15" t="s">
        <v>0</v>
      </c>
      <c r="C35" s="58">
        <v>7.3498672531621141</v>
      </c>
      <c r="D35" s="58">
        <v>5.6262455375020224</v>
      </c>
      <c r="E35" s="58">
        <v>5.4033259386664589</v>
      </c>
      <c r="F35" s="58">
        <v>5.0464442575460238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68">
        <v>7.03</v>
      </c>
      <c r="M35" s="36">
        <v>0</v>
      </c>
      <c r="N35" s="68">
        <v>7.89</v>
      </c>
      <c r="O35" s="68">
        <v>7.5</v>
      </c>
      <c r="P35" s="68">
        <v>7.23</v>
      </c>
      <c r="Q35" s="68">
        <v>7</v>
      </c>
      <c r="R35" s="68">
        <v>7.3525243578387949</v>
      </c>
      <c r="S35" s="68"/>
    </row>
    <row r="36" spans="2:20" ht="15" customHeight="1" x14ac:dyDescent="0.25">
      <c r="B36" s="15" t="s">
        <v>1</v>
      </c>
      <c r="C36" s="58">
        <v>0.58821209538904073</v>
      </c>
      <c r="D36" s="58">
        <v>0.73198544423894507</v>
      </c>
      <c r="E36" s="58">
        <v>0.61472602739726023</v>
      </c>
      <c r="F36" s="58">
        <v>0.25</v>
      </c>
      <c r="G36" s="36">
        <v>0</v>
      </c>
      <c r="H36" s="36">
        <v>0</v>
      </c>
      <c r="I36" s="68">
        <f>300/360</f>
        <v>0.83333333333333337</v>
      </c>
      <c r="J36" s="68">
        <f>255/360</f>
        <v>0.70833333333333337</v>
      </c>
      <c r="K36" s="68">
        <f>208/360</f>
        <v>0.57777777777777772</v>
      </c>
      <c r="L36" s="68">
        <v>0.5</v>
      </c>
      <c r="M36" s="36">
        <v>0</v>
      </c>
      <c r="N36" s="68">
        <v>0</v>
      </c>
      <c r="O36" s="68">
        <v>0.25</v>
      </c>
      <c r="P36" s="68">
        <v>0</v>
      </c>
      <c r="Q36" s="68">
        <v>0</v>
      </c>
      <c r="R36" s="68">
        <v>0</v>
      </c>
      <c r="S36" s="68"/>
    </row>
    <row r="37" spans="2:20" ht="15" customHeight="1" x14ac:dyDescent="0.25">
      <c r="B37" s="14" t="s">
        <v>2</v>
      </c>
      <c r="C37" s="67">
        <v>4.4891467065868254</v>
      </c>
      <c r="D37" s="67">
        <v>5.132479659621473</v>
      </c>
      <c r="E37" s="67">
        <v>14.817940838054735</v>
      </c>
      <c r="F37" s="67">
        <v>0</v>
      </c>
      <c r="G37" s="37">
        <v>0</v>
      </c>
      <c r="H37" s="37">
        <v>0</v>
      </c>
      <c r="I37" s="67">
        <v>0</v>
      </c>
      <c r="J37" s="67">
        <v>0</v>
      </c>
      <c r="K37" s="67">
        <v>10</v>
      </c>
      <c r="L37" s="67"/>
      <c r="M37" s="37">
        <v>0</v>
      </c>
      <c r="N37" s="73">
        <v>10</v>
      </c>
      <c r="O37" s="73">
        <v>0</v>
      </c>
      <c r="P37" s="73">
        <v>0</v>
      </c>
      <c r="Q37" s="73">
        <v>0</v>
      </c>
      <c r="R37" s="73">
        <v>7</v>
      </c>
      <c r="S37" s="73"/>
    </row>
    <row r="38" spans="2:20" ht="15" customHeight="1" x14ac:dyDescent="0.25">
      <c r="B38" s="16" t="s">
        <v>13</v>
      </c>
      <c r="C38" s="58"/>
      <c r="D38" s="58"/>
      <c r="E38" s="63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</row>
    <row r="39" spans="2:20" ht="15" customHeight="1" x14ac:dyDescent="0.25">
      <c r="B39" s="15" t="s">
        <v>57</v>
      </c>
      <c r="C39" s="36">
        <v>0</v>
      </c>
      <c r="D39" s="58">
        <v>3.7288098535092198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/>
    </row>
    <row r="40" spans="2:20" ht="15" customHeight="1" x14ac:dyDescent="0.25">
      <c r="B40" s="15" t="s">
        <v>23</v>
      </c>
      <c r="C40" s="58">
        <v>4</v>
      </c>
      <c r="D40" s="58">
        <v>5.8757865618602239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/>
    </row>
    <row r="41" spans="2:20" ht="15" customHeight="1" x14ac:dyDescent="0.25">
      <c r="B41" s="15" t="s">
        <v>24</v>
      </c>
      <c r="C41" s="58">
        <v>5</v>
      </c>
      <c r="D41" s="58">
        <v>4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</row>
    <row r="42" spans="2:20" ht="15" customHeight="1" x14ac:dyDescent="0.25">
      <c r="B42" s="14" t="s">
        <v>3</v>
      </c>
      <c r="C42" s="67">
        <v>12.238288027761712</v>
      </c>
      <c r="D42" s="67">
        <v>7.5844763129740711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73">
        <v>15</v>
      </c>
      <c r="R42" s="37">
        <v>0</v>
      </c>
      <c r="S42" s="37"/>
    </row>
    <row r="43" spans="2:20" ht="15" customHeight="1" x14ac:dyDescent="0.25">
      <c r="B43" s="15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/>
    </row>
    <row r="44" spans="2:20" ht="15" customHeight="1" x14ac:dyDescent="0.25">
      <c r="B44" s="15"/>
      <c r="C44" s="66"/>
      <c r="D44" s="66"/>
      <c r="E44" s="63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spans="2:20" ht="15" customHeight="1" x14ac:dyDescent="0.25">
      <c r="B45" s="13" t="s">
        <v>55</v>
      </c>
      <c r="C45" s="66"/>
      <c r="D45" s="66"/>
      <c r="E45" s="63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</row>
    <row r="46" spans="2:20" s="92" customFormat="1" ht="15" customHeight="1" x14ac:dyDescent="0.25">
      <c r="B46" s="14" t="s">
        <v>56</v>
      </c>
      <c r="C46" s="60">
        <v>2.3497118048606526E-2</v>
      </c>
      <c r="D46" s="60">
        <v>2.3546288443396228E-2</v>
      </c>
      <c r="E46" s="60">
        <v>2.3806032901756077E-2</v>
      </c>
      <c r="F46" s="60">
        <v>2.3404632019608268E-2</v>
      </c>
      <c r="G46" s="37">
        <v>0</v>
      </c>
      <c r="H46" s="37">
        <v>0</v>
      </c>
      <c r="I46" s="60">
        <v>1.2500000000000001E-2</v>
      </c>
      <c r="J46" s="60">
        <v>1.2812499999999999E-2</v>
      </c>
      <c r="K46" s="60">
        <v>1.3125E-2</v>
      </c>
      <c r="L46" s="60">
        <v>1.95E-2</v>
      </c>
      <c r="M46" s="37">
        <v>0</v>
      </c>
      <c r="N46" s="101">
        <v>2.75E-2</v>
      </c>
      <c r="O46" s="101">
        <v>2.3125E-2</v>
      </c>
      <c r="P46" s="101">
        <v>2.75E-2</v>
      </c>
      <c r="Q46" s="101">
        <v>2.75E-2</v>
      </c>
      <c r="R46" s="101">
        <v>3.2125775022143491E-2</v>
      </c>
      <c r="S46" s="101"/>
      <c r="T46" s="64"/>
    </row>
    <row r="47" spans="2:20" ht="15" customHeight="1" x14ac:dyDescent="0.25">
      <c r="B47" s="15" t="s">
        <v>0</v>
      </c>
      <c r="C47" s="61">
        <v>3.0081631430590547E-2</v>
      </c>
      <c r="D47" s="61">
        <v>2.8351494564059741E-2</v>
      </c>
      <c r="E47" s="61">
        <v>2.9890939047533156E-2</v>
      </c>
      <c r="F47" s="29">
        <v>2.8432662056505624E-2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61">
        <v>2.75E-2</v>
      </c>
      <c r="M47" s="36">
        <v>0</v>
      </c>
      <c r="N47" s="28">
        <v>2.75E-2</v>
      </c>
      <c r="O47" s="28">
        <v>2.75E-2</v>
      </c>
      <c r="P47" s="28">
        <v>2.75E-2</v>
      </c>
      <c r="Q47" s="28">
        <v>2.75E-2</v>
      </c>
      <c r="R47" s="28">
        <v>3.2125775022143491E-2</v>
      </c>
      <c r="S47" s="28"/>
    </row>
    <row r="48" spans="2:20" ht="15" customHeight="1" x14ac:dyDescent="0.25">
      <c r="B48" s="15" t="s">
        <v>1</v>
      </c>
      <c r="C48" s="61">
        <v>1.0042421892009582E-2</v>
      </c>
      <c r="D48" s="61">
        <v>0.01</v>
      </c>
      <c r="E48" s="61">
        <v>1.3255208333333334E-2</v>
      </c>
      <c r="F48" s="61">
        <v>1.1875E-2</v>
      </c>
      <c r="G48" s="36">
        <v>0</v>
      </c>
      <c r="H48" s="36">
        <v>0</v>
      </c>
      <c r="I48" s="61">
        <v>1.2500000000000001E-2</v>
      </c>
      <c r="J48" s="61">
        <v>1.2812499999999999E-2</v>
      </c>
      <c r="K48" s="61">
        <v>1.3125E-2</v>
      </c>
      <c r="L48" s="61">
        <v>1.4200000000000001E-2</v>
      </c>
      <c r="M48" s="36">
        <v>0</v>
      </c>
      <c r="N48" s="36">
        <v>0</v>
      </c>
      <c r="O48" s="28">
        <v>1.4375000000000001E-2</v>
      </c>
      <c r="P48" s="37">
        <v>0</v>
      </c>
      <c r="Q48" s="37">
        <v>0</v>
      </c>
      <c r="R48" s="37">
        <v>0</v>
      </c>
      <c r="S48" s="37"/>
    </row>
    <row r="49" spans="2:19" s="92" customFormat="1" ht="15" customHeight="1" x14ac:dyDescent="0.25">
      <c r="B49" s="14" t="s">
        <v>2</v>
      </c>
      <c r="C49" s="60">
        <v>3.3238211077844318E-2</v>
      </c>
      <c r="D49" s="60">
        <v>4.1251693966156473E-2</v>
      </c>
      <c r="E49" s="60">
        <v>5.9453822514164201E-2</v>
      </c>
      <c r="F49" s="31" t="s">
        <v>92</v>
      </c>
      <c r="G49" s="37">
        <v>0</v>
      </c>
      <c r="H49" s="37">
        <v>0</v>
      </c>
      <c r="I49" s="37">
        <v>0</v>
      </c>
      <c r="J49" s="31" t="s">
        <v>92</v>
      </c>
      <c r="K49" s="60">
        <v>4.2500000000000003E-2</v>
      </c>
      <c r="L49" s="31" t="s">
        <v>92</v>
      </c>
      <c r="M49" s="37">
        <v>0</v>
      </c>
      <c r="N49" s="101">
        <v>5.6099999999999997E-2</v>
      </c>
      <c r="O49" s="37">
        <v>0</v>
      </c>
      <c r="P49" s="37">
        <v>0</v>
      </c>
      <c r="Q49" s="37">
        <v>0</v>
      </c>
      <c r="R49" s="101">
        <v>4.4999999999999998E-2</v>
      </c>
      <c r="S49" s="37"/>
    </row>
    <row r="50" spans="2:19" ht="15" customHeight="1" x14ac:dyDescent="0.25">
      <c r="B50" s="16" t="s">
        <v>13</v>
      </c>
      <c r="C50" s="29"/>
      <c r="D50" s="29"/>
      <c r="E50" s="63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</row>
    <row r="51" spans="2:19" ht="15" customHeight="1" x14ac:dyDescent="0.25">
      <c r="B51" s="15" t="s">
        <v>57</v>
      </c>
      <c r="C51" s="30" t="s">
        <v>92</v>
      </c>
      <c r="D51" s="30">
        <v>3.6822024633773057E-2</v>
      </c>
      <c r="E51" s="86" t="s">
        <v>92</v>
      </c>
      <c r="F51" s="30" t="s">
        <v>92</v>
      </c>
      <c r="G51" s="30" t="s">
        <v>92</v>
      </c>
      <c r="H51" s="30" t="s">
        <v>92</v>
      </c>
      <c r="I51" s="30" t="s">
        <v>92</v>
      </c>
      <c r="J51" s="30" t="s">
        <v>92</v>
      </c>
      <c r="K51" s="30" t="s">
        <v>92</v>
      </c>
      <c r="L51" s="30" t="s">
        <v>92</v>
      </c>
      <c r="M51" s="30" t="s">
        <v>92</v>
      </c>
      <c r="N51" s="30" t="s">
        <v>92</v>
      </c>
      <c r="O51" s="30" t="s">
        <v>92</v>
      </c>
      <c r="P51" s="30" t="s">
        <v>92</v>
      </c>
      <c r="Q51" s="30" t="s">
        <v>92</v>
      </c>
      <c r="R51" s="30" t="s">
        <v>92</v>
      </c>
      <c r="S51" s="30"/>
    </row>
    <row r="52" spans="2:19" ht="15" customHeight="1" x14ac:dyDescent="0.25">
      <c r="B52" s="15" t="s">
        <v>23</v>
      </c>
      <c r="C52" s="61">
        <v>3.3250000000000002E-2</v>
      </c>
      <c r="D52" s="61">
        <v>4.0477688689257572E-2</v>
      </c>
      <c r="E52" s="86" t="s">
        <v>92</v>
      </c>
      <c r="F52" s="30" t="s">
        <v>92</v>
      </c>
      <c r="G52" s="30" t="s">
        <v>92</v>
      </c>
      <c r="H52" s="30" t="s">
        <v>92</v>
      </c>
      <c r="I52" s="30" t="s">
        <v>92</v>
      </c>
      <c r="J52" s="30" t="s">
        <v>92</v>
      </c>
      <c r="K52" s="30" t="s">
        <v>92</v>
      </c>
      <c r="L52" s="30" t="s">
        <v>92</v>
      </c>
      <c r="M52" s="30" t="s">
        <v>92</v>
      </c>
      <c r="N52" s="30" t="s">
        <v>92</v>
      </c>
      <c r="O52" s="30" t="s">
        <v>92</v>
      </c>
      <c r="P52" s="30" t="s">
        <v>92</v>
      </c>
      <c r="Q52" s="30" t="s">
        <v>92</v>
      </c>
      <c r="R52" s="30" t="s">
        <v>92</v>
      </c>
      <c r="S52" s="30"/>
    </row>
    <row r="53" spans="2:19" ht="15" customHeight="1" x14ac:dyDescent="0.25">
      <c r="B53" s="15" t="s">
        <v>24</v>
      </c>
      <c r="C53" s="61">
        <v>0.05</v>
      </c>
      <c r="D53" s="61">
        <v>0.04</v>
      </c>
      <c r="E53" s="86" t="s">
        <v>92</v>
      </c>
      <c r="F53" s="30" t="s">
        <v>92</v>
      </c>
      <c r="G53" s="30" t="s">
        <v>92</v>
      </c>
      <c r="H53" s="30" t="s">
        <v>92</v>
      </c>
      <c r="I53" s="30" t="s">
        <v>92</v>
      </c>
      <c r="J53" s="30" t="s">
        <v>92</v>
      </c>
      <c r="K53" s="30" t="s">
        <v>92</v>
      </c>
      <c r="L53" s="30" t="s">
        <v>92</v>
      </c>
      <c r="M53" s="30" t="s">
        <v>92</v>
      </c>
      <c r="N53" s="30" t="s">
        <v>92</v>
      </c>
      <c r="O53" s="30" t="s">
        <v>92</v>
      </c>
      <c r="P53" s="30" t="s">
        <v>92</v>
      </c>
      <c r="Q53" s="30" t="s">
        <v>92</v>
      </c>
      <c r="R53" s="30" t="s">
        <v>92</v>
      </c>
      <c r="S53" s="30"/>
    </row>
    <row r="54" spans="2:19" ht="15" customHeight="1" x14ac:dyDescent="0.25">
      <c r="B54" s="14" t="s">
        <v>3</v>
      </c>
      <c r="C54" s="60">
        <v>4.3300559090032775E-2</v>
      </c>
      <c r="D54" s="60">
        <v>4.0595361165538711E-2</v>
      </c>
      <c r="E54" s="31" t="s">
        <v>92</v>
      </c>
      <c r="F54" s="31" t="s">
        <v>92</v>
      </c>
      <c r="G54" s="31" t="s">
        <v>92</v>
      </c>
      <c r="H54" s="31" t="s">
        <v>92</v>
      </c>
      <c r="I54" s="31" t="s">
        <v>92</v>
      </c>
      <c r="J54" s="31" t="s">
        <v>92</v>
      </c>
      <c r="K54" s="31" t="s">
        <v>92</v>
      </c>
      <c r="L54" s="31" t="s">
        <v>92</v>
      </c>
      <c r="M54" s="31" t="s">
        <v>92</v>
      </c>
      <c r="N54" s="31" t="s">
        <v>92</v>
      </c>
      <c r="O54" s="31" t="s">
        <v>92</v>
      </c>
      <c r="P54" s="31" t="s">
        <v>92</v>
      </c>
      <c r="Q54" s="31">
        <v>4.9099999999999998E-2</v>
      </c>
      <c r="R54" s="31" t="s">
        <v>92</v>
      </c>
      <c r="S54" s="31"/>
    </row>
    <row r="55" spans="2:19" ht="15" customHeight="1" x14ac:dyDescent="0.25">
      <c r="B55" s="21" t="s">
        <v>25</v>
      </c>
      <c r="C55" s="32" t="s">
        <v>92</v>
      </c>
      <c r="D55" s="32" t="s">
        <v>92</v>
      </c>
      <c r="E55" s="32" t="s">
        <v>92</v>
      </c>
      <c r="F55" s="32" t="s">
        <v>92</v>
      </c>
      <c r="G55" s="32" t="s">
        <v>92</v>
      </c>
      <c r="H55" s="32" t="s">
        <v>92</v>
      </c>
      <c r="I55" s="32" t="s">
        <v>92</v>
      </c>
      <c r="J55" s="32" t="s">
        <v>92</v>
      </c>
      <c r="K55" s="32" t="s">
        <v>92</v>
      </c>
      <c r="L55" s="32" t="s">
        <v>92</v>
      </c>
      <c r="M55" s="32" t="s">
        <v>92</v>
      </c>
      <c r="N55" s="32" t="s">
        <v>92</v>
      </c>
      <c r="O55" s="32" t="s">
        <v>92</v>
      </c>
      <c r="P55" s="32" t="s">
        <v>92</v>
      </c>
      <c r="Q55" s="32" t="s">
        <v>92</v>
      </c>
      <c r="R55" s="32" t="s">
        <v>92</v>
      </c>
      <c r="S55" s="105"/>
    </row>
    <row r="56" spans="2:19" ht="15" customHeight="1" x14ac:dyDescent="0.25">
      <c r="B56" s="17" t="s">
        <v>114</v>
      </c>
    </row>
    <row r="57" spans="2:19" ht="15" customHeight="1" x14ac:dyDescent="0.25">
      <c r="B57" s="17" t="s">
        <v>69</v>
      </c>
    </row>
    <row r="58" spans="2:19" ht="15" customHeight="1" x14ac:dyDescent="0.25">
      <c r="B58" s="17" t="s">
        <v>106</v>
      </c>
    </row>
    <row r="59" spans="2:19" ht="15" customHeight="1" x14ac:dyDescent="0.25">
      <c r="B59" s="17" t="s">
        <v>107</v>
      </c>
    </row>
    <row r="60" spans="2:19" ht="15" customHeight="1" x14ac:dyDescent="0.25">
      <c r="B60" s="17"/>
      <c r="C60" s="112"/>
      <c r="D60" s="112"/>
      <c r="E60" s="112"/>
    </row>
    <row r="61" spans="2:19" ht="15" customHeight="1" x14ac:dyDescent="0.25">
      <c r="B61" s="17"/>
    </row>
    <row r="62" spans="2:19" ht="15" customHeight="1" x14ac:dyDescent="0.25">
      <c r="C62" s="112"/>
    </row>
    <row r="99" spans="2:2" ht="15" customHeight="1" x14ac:dyDescent="0.25">
      <c r="B99" s="15"/>
    </row>
  </sheetData>
  <sheetProtection algorithmName="SHA-512" hashValue="+7RKJOLZQbfRNHGZUE3E68JgDsurVh+cKDT5IXw/jAo/bmKF32phJ9i1elC8cRvaCxetGd1EwbveJWuXkJvsVg==" saltValue="5uP6bDozxp3rtiB2LSl7aA==" spinCount="100000" sheet="1" objects="1" scenarios="1"/>
  <mergeCells count="16">
    <mergeCell ref="R4:R5"/>
    <mergeCell ref="Q4:Q5"/>
    <mergeCell ref="P4:P5"/>
    <mergeCell ref="O4:O5"/>
    <mergeCell ref="N4:N5"/>
    <mergeCell ref="M4:M5"/>
    <mergeCell ref="C4:C5"/>
    <mergeCell ref="E4:E5"/>
    <mergeCell ref="D4:D5"/>
    <mergeCell ref="L4:L5"/>
    <mergeCell ref="G4:G5"/>
    <mergeCell ref="F4:F5"/>
    <mergeCell ref="H4:H5"/>
    <mergeCell ref="I4:I5"/>
    <mergeCell ref="J4:J5"/>
    <mergeCell ref="K4:K5"/>
  </mergeCells>
  <pageMargins left="0.7" right="0.7" top="0.75" bottom="0.75" header="0.3" footer="0.3"/>
  <pageSetup paperSize="9" orientation="portrait" r:id="rId1"/>
  <ignoredErrors>
    <ignoredError sqref="C8 F8:R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47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41" sqref="A41:XFD4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6" width="10.7109375" style="11" customWidth="1"/>
    <col min="17" max="18" width="11.42578125" style="11" customWidth="1"/>
    <col min="19" max="19" width="10.7109375" style="11" customWidth="1"/>
    <col min="20" max="21" width="10.7109375" style="1" customWidth="1"/>
    <col min="22" max="22" width="9.42578125" style="1" bestFit="1" customWidth="1"/>
    <col min="23" max="23" width="10" style="1" bestFit="1" customWidth="1"/>
    <col min="24" max="16384" width="9.140625" style="1"/>
  </cols>
  <sheetData>
    <row r="3" spans="2:23" ht="15" customHeight="1" x14ac:dyDescent="0.25">
      <c r="B3" s="19" t="s">
        <v>94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45"/>
      <c r="U3" s="45"/>
    </row>
    <row r="4" spans="2:23" ht="15" customHeight="1" x14ac:dyDescent="0.25">
      <c r="B4" s="15"/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  <c r="S4" s="119"/>
      <c r="T4" s="98"/>
      <c r="U4" s="98"/>
    </row>
    <row r="5" spans="2:23" ht="15" customHeight="1" x14ac:dyDescent="0.25">
      <c r="B5" s="15"/>
      <c r="C5" s="122"/>
      <c r="D5" s="122"/>
      <c r="E5" s="122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98"/>
      <c r="U5" s="98"/>
    </row>
    <row r="6" spans="2:23" ht="15" customHeight="1" x14ac:dyDescent="0.25">
      <c r="B6" s="11"/>
      <c r="C6" s="94"/>
      <c r="D6" s="94"/>
      <c r="E6" s="94"/>
    </row>
    <row r="7" spans="2:23" ht="15" customHeight="1" x14ac:dyDescent="0.25">
      <c r="B7" s="13" t="s">
        <v>93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110"/>
      <c r="T7" s="56"/>
      <c r="U7" s="56"/>
    </row>
    <row r="8" spans="2:23" s="81" customFormat="1" ht="15" customHeight="1" x14ac:dyDescent="0.25">
      <c r="B8" s="14" t="s">
        <v>56</v>
      </c>
      <c r="C8" s="37">
        <f t="shared" ref="C8:L8" si="0">C9+C10+C11</f>
        <v>90011.228000000003</v>
      </c>
      <c r="D8" s="37">
        <f t="shared" si="0"/>
        <v>92056.763000000006</v>
      </c>
      <c r="E8" s="37">
        <v>97280.459000000003</v>
      </c>
      <c r="F8" s="37">
        <f t="shared" si="0"/>
        <v>98081.159</v>
      </c>
      <c r="G8" s="37">
        <f>G9+G10+G11</f>
        <v>97280.459000000003</v>
      </c>
      <c r="H8" s="37">
        <f t="shared" si="0"/>
        <v>94988.759000000005</v>
      </c>
      <c r="I8" s="37">
        <f t="shared" si="0"/>
        <v>94593.759000000005</v>
      </c>
      <c r="J8" s="37">
        <f t="shared" si="0"/>
        <v>94319.858999999997</v>
      </c>
      <c r="K8" s="37">
        <f t="shared" si="0"/>
        <v>95314.203999999998</v>
      </c>
      <c r="L8" s="37">
        <f t="shared" si="0"/>
        <v>97684.455999999991</v>
      </c>
      <c r="M8" s="37">
        <f t="shared" ref="M8:N8" si="1">M9+M10+M11</f>
        <v>96547.055999999997</v>
      </c>
      <c r="N8" s="37">
        <f t="shared" si="1"/>
        <v>99634.054000000004</v>
      </c>
      <c r="O8" s="37">
        <f t="shared" ref="O8:R8" si="2">O9+O10+O11</f>
        <v>99236.054000000004</v>
      </c>
      <c r="P8" s="37">
        <f t="shared" si="2"/>
        <v>98588.054000000004</v>
      </c>
      <c r="Q8" s="37">
        <f t="shared" si="2"/>
        <v>101386.054</v>
      </c>
      <c r="R8" s="37">
        <f t="shared" si="2"/>
        <v>101102.304</v>
      </c>
      <c r="S8" s="37"/>
      <c r="T8" s="37"/>
      <c r="U8" s="36"/>
      <c r="V8" s="37"/>
      <c r="W8" s="104"/>
    </row>
    <row r="9" spans="2:23" ht="15" customHeight="1" x14ac:dyDescent="0.25">
      <c r="B9" s="15" t="s">
        <v>0</v>
      </c>
      <c r="C9" s="36">
        <v>87262.428</v>
      </c>
      <c r="D9" s="36">
        <v>90056.763000000006</v>
      </c>
      <c r="E9" s="36">
        <v>94280.459000000003</v>
      </c>
      <c r="F9" s="36">
        <v>95081.159</v>
      </c>
      <c r="G9" s="36">
        <v>94280.459000000003</v>
      </c>
      <c r="H9" s="36">
        <v>92688.759000000005</v>
      </c>
      <c r="I9" s="36">
        <v>92193.759000000005</v>
      </c>
      <c r="J9" s="36">
        <v>90319.858999999997</v>
      </c>
      <c r="K9" s="36">
        <v>88212.504000000001</v>
      </c>
      <c r="L9" s="36">
        <v>88282.755999999994</v>
      </c>
      <c r="M9" s="36">
        <v>87145.356</v>
      </c>
      <c r="N9" s="36">
        <v>90932.354000000007</v>
      </c>
      <c r="O9" s="36">
        <v>92134.354000000007</v>
      </c>
      <c r="P9" s="36">
        <v>92286.354000000007</v>
      </c>
      <c r="Q9" s="36">
        <v>95784.354000000007</v>
      </c>
      <c r="R9" s="36">
        <v>97102.304000000004</v>
      </c>
      <c r="S9" s="36"/>
      <c r="T9" s="37"/>
      <c r="V9" s="40"/>
    </row>
    <row r="10" spans="2:23" ht="15" customHeight="1" x14ac:dyDescent="0.25">
      <c r="B10" s="15" t="s">
        <v>1</v>
      </c>
      <c r="C10" s="36">
        <v>2748.8</v>
      </c>
      <c r="D10" s="36">
        <v>1900</v>
      </c>
      <c r="E10" s="36">
        <v>2900</v>
      </c>
      <c r="F10" s="36">
        <v>2900</v>
      </c>
      <c r="G10" s="36">
        <v>2900</v>
      </c>
      <c r="H10" s="36">
        <v>2200</v>
      </c>
      <c r="I10" s="36">
        <v>2300</v>
      </c>
      <c r="J10" s="36">
        <v>3900</v>
      </c>
      <c r="K10" s="36">
        <v>7001.7</v>
      </c>
      <c r="L10" s="36">
        <v>9301.7000000000007</v>
      </c>
      <c r="M10" s="36">
        <v>9301.7000000000007</v>
      </c>
      <c r="N10" s="36">
        <v>8601.7000000000007</v>
      </c>
      <c r="O10" s="36">
        <v>7001.7</v>
      </c>
      <c r="P10" s="36">
        <v>6201.7</v>
      </c>
      <c r="Q10" s="36">
        <v>5501.7</v>
      </c>
      <c r="R10" s="36">
        <v>3900</v>
      </c>
      <c r="S10" s="36"/>
      <c r="T10" s="37"/>
      <c r="U10" s="36"/>
    </row>
    <row r="11" spans="2:23" ht="15" customHeight="1" x14ac:dyDescent="0.25">
      <c r="B11" s="15" t="s">
        <v>78</v>
      </c>
      <c r="C11" s="36">
        <v>0</v>
      </c>
      <c r="D11" s="36">
        <v>100</v>
      </c>
      <c r="E11" s="36">
        <v>100</v>
      </c>
      <c r="F11" s="36">
        <v>100</v>
      </c>
      <c r="G11" s="36">
        <v>100</v>
      </c>
      <c r="H11" s="36">
        <v>100</v>
      </c>
      <c r="I11" s="36">
        <v>100</v>
      </c>
      <c r="J11" s="36">
        <v>100</v>
      </c>
      <c r="K11" s="36">
        <v>100</v>
      </c>
      <c r="L11" s="36">
        <v>100</v>
      </c>
      <c r="M11" s="36">
        <v>100</v>
      </c>
      <c r="N11" s="36">
        <v>100</v>
      </c>
      <c r="O11" s="36">
        <v>100</v>
      </c>
      <c r="P11" s="36">
        <v>100</v>
      </c>
      <c r="Q11" s="36">
        <v>100</v>
      </c>
      <c r="R11" s="36">
        <v>100</v>
      </c>
      <c r="S11" s="36"/>
      <c r="T11" s="37"/>
      <c r="U11" s="36"/>
    </row>
    <row r="12" spans="2:23" s="81" customFormat="1" ht="15" customHeight="1" x14ac:dyDescent="0.25">
      <c r="B12" s="14" t="s">
        <v>2</v>
      </c>
      <c r="C12" s="37">
        <v>15712.82718202969</v>
      </c>
      <c r="D12" s="37">
        <v>16215.685982000001</v>
      </c>
      <c r="E12" s="37">
        <v>16200.999481000001</v>
      </c>
      <c r="F12" s="37">
        <v>16306.172382000001</v>
      </c>
      <c r="G12" s="37">
        <v>16200.999481000001</v>
      </c>
      <c r="H12" s="37">
        <v>16064.025763405192</v>
      </c>
      <c r="I12" s="37">
        <v>15990.681026563085</v>
      </c>
      <c r="J12" s="37">
        <v>15789.087888563086</v>
      </c>
      <c r="K12" s="37">
        <v>16121.7801959477</v>
      </c>
      <c r="L12" s="37">
        <v>16075.705196280702</v>
      </c>
      <c r="M12" s="37">
        <v>16055.705196000001</v>
      </c>
      <c r="N12" s="37">
        <v>16074.597196780702</v>
      </c>
      <c r="O12" s="37">
        <v>16001.25246</v>
      </c>
      <c r="P12" s="37">
        <v>15799.659322</v>
      </c>
      <c r="Q12" s="37">
        <v>15782.351629999999</v>
      </c>
      <c r="R12" s="37">
        <v>16236.671630000001</v>
      </c>
      <c r="S12" s="107"/>
      <c r="T12" s="37"/>
      <c r="U12" s="111"/>
      <c r="V12" s="108"/>
      <c r="W12" s="108"/>
    </row>
    <row r="13" spans="2:23" ht="15" customHeight="1" x14ac:dyDescent="0.25">
      <c r="B13" s="16" t="s">
        <v>13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7"/>
      <c r="U13" s="36"/>
    </row>
    <row r="14" spans="2:23" ht="15.75" customHeight="1" x14ac:dyDescent="0.25">
      <c r="B14" s="15" t="s">
        <v>57</v>
      </c>
      <c r="C14" s="36">
        <v>5130.7881239999997</v>
      </c>
      <c r="D14" s="36">
        <v>6123.190724</v>
      </c>
      <c r="E14" s="36">
        <v>6149.0409250000002</v>
      </c>
      <c r="F14" s="36">
        <v>6149.0409250000002</v>
      </c>
      <c r="G14" s="36">
        <v>6048.8680240000003</v>
      </c>
      <c r="H14" s="36">
        <v>6059.5123059999996</v>
      </c>
      <c r="I14" s="36">
        <v>6059.5123059999996</v>
      </c>
      <c r="J14" s="36">
        <v>6059.5123059999996</v>
      </c>
      <c r="K14" s="36">
        <v>6059.5123059999996</v>
      </c>
      <c r="L14" s="36">
        <v>6059.5123059999996</v>
      </c>
      <c r="M14" s="36">
        <v>6059.5123059999996</v>
      </c>
      <c r="N14" s="36">
        <v>6069.1873070000001</v>
      </c>
      <c r="O14" s="36">
        <v>6069.1873070000001</v>
      </c>
      <c r="P14" s="36">
        <v>6069.1873070000001</v>
      </c>
      <c r="Q14" s="36">
        <v>6069.1873070000001</v>
      </c>
      <c r="R14" s="36">
        <v>5879.1323069999999</v>
      </c>
      <c r="S14" s="109"/>
      <c r="T14" s="37"/>
      <c r="U14" s="36"/>
    </row>
    <row r="15" spans="2:23" s="11" customFormat="1" ht="15" customHeight="1" x14ac:dyDescent="0.25">
      <c r="B15" s="15" t="s">
        <v>23</v>
      </c>
      <c r="C15" s="36">
        <v>400</v>
      </c>
      <c r="D15" s="36">
        <v>1860.47</v>
      </c>
      <c r="E15" s="36">
        <v>1560.47</v>
      </c>
      <c r="F15" s="36">
        <v>1560.47</v>
      </c>
      <c r="G15" s="36">
        <v>1560.47</v>
      </c>
      <c r="H15" s="36">
        <v>1560.47</v>
      </c>
      <c r="I15" s="36">
        <v>1560.47</v>
      </c>
      <c r="J15" s="36">
        <v>1553.8033330000001</v>
      </c>
      <c r="K15" s="36">
        <v>1553.8033330000001</v>
      </c>
      <c r="L15" s="36">
        <v>1553.8033330000001</v>
      </c>
      <c r="M15" s="36">
        <v>1553.8033330000001</v>
      </c>
      <c r="N15" s="36">
        <v>1553.8033330000001</v>
      </c>
      <c r="O15" s="36">
        <v>1553.8033330000001</v>
      </c>
      <c r="P15" s="36">
        <v>1547.1366660000001</v>
      </c>
      <c r="Q15" s="36">
        <v>1547.1366660000001</v>
      </c>
      <c r="R15" s="36">
        <v>1547.1366660000001</v>
      </c>
      <c r="S15" s="36"/>
      <c r="T15" s="37"/>
      <c r="U15" s="36"/>
    </row>
    <row r="16" spans="2:23" ht="15" customHeight="1" x14ac:dyDescent="0.25">
      <c r="B16" s="15" t="s">
        <v>24</v>
      </c>
      <c r="C16" s="36">
        <v>209</v>
      </c>
      <c r="D16" s="36">
        <v>312.2</v>
      </c>
      <c r="E16" s="36">
        <v>270.39999999999998</v>
      </c>
      <c r="F16" s="36">
        <v>270.39999999999998</v>
      </c>
      <c r="G16" s="36">
        <v>270.39999999999998</v>
      </c>
      <c r="H16" s="36">
        <v>270.39999999999998</v>
      </c>
      <c r="I16" s="36">
        <v>259.95</v>
      </c>
      <c r="J16" s="36">
        <v>259.95</v>
      </c>
      <c r="K16" s="36">
        <v>259.95</v>
      </c>
      <c r="L16" s="36">
        <v>249.5</v>
      </c>
      <c r="M16" s="36">
        <v>249.5</v>
      </c>
      <c r="N16" s="36">
        <v>249.5</v>
      </c>
      <c r="O16" s="36">
        <v>239.05</v>
      </c>
      <c r="P16" s="36">
        <v>239.05</v>
      </c>
      <c r="Q16" s="36">
        <v>239.05</v>
      </c>
      <c r="R16" s="36">
        <v>239.05</v>
      </c>
      <c r="S16" s="36"/>
      <c r="T16" s="37"/>
      <c r="U16" s="36"/>
    </row>
    <row r="17" spans="2:22" ht="15" customHeight="1" x14ac:dyDescent="0.25">
      <c r="B17" s="14" t="s">
        <v>3</v>
      </c>
      <c r="C17" s="37">
        <v>1215.999992</v>
      </c>
      <c r="D17" s="37">
        <v>1755.4867139999999</v>
      </c>
      <c r="E17" s="37">
        <v>1427.513475</v>
      </c>
      <c r="F17" s="37">
        <v>1433.2277610000001</v>
      </c>
      <c r="G17" s="37">
        <v>1427.513475</v>
      </c>
      <c r="H17" s="37">
        <v>1409.763475</v>
      </c>
      <c r="I17" s="37">
        <v>1409.763475</v>
      </c>
      <c r="J17" s="37">
        <v>1352.9078079999999</v>
      </c>
      <c r="K17" s="37">
        <v>1352.9078079999999</v>
      </c>
      <c r="L17" s="37">
        <v>1260.9078079999999</v>
      </c>
      <c r="M17" s="37">
        <v>1255.193522</v>
      </c>
      <c r="N17" s="37">
        <v>1237.443522</v>
      </c>
      <c r="O17" s="37">
        <v>1237.443522</v>
      </c>
      <c r="P17" s="37">
        <v>1180.587855</v>
      </c>
      <c r="Q17" s="37">
        <v>1880.587855</v>
      </c>
      <c r="R17" s="37">
        <v>1788.587855</v>
      </c>
      <c r="S17" s="37"/>
      <c r="T17" s="37"/>
      <c r="U17" s="37"/>
    </row>
    <row r="18" spans="2:22" ht="15" customHeight="1" x14ac:dyDescent="0.25">
      <c r="B18" s="15" t="s">
        <v>25</v>
      </c>
      <c r="C18" s="36">
        <v>219.99999199999999</v>
      </c>
      <c r="D18" s="36">
        <v>157.5</v>
      </c>
      <c r="E18" s="36">
        <v>135</v>
      </c>
      <c r="F18" s="36">
        <v>135</v>
      </c>
      <c r="G18" s="36">
        <v>135</v>
      </c>
      <c r="H18" s="36">
        <v>123.75</v>
      </c>
      <c r="I18" s="36">
        <v>123.75</v>
      </c>
      <c r="J18" s="36">
        <v>123.75</v>
      </c>
      <c r="K18" s="36">
        <v>123.75</v>
      </c>
      <c r="L18" s="36">
        <v>123.75</v>
      </c>
      <c r="M18" s="36">
        <v>123.75</v>
      </c>
      <c r="N18" s="36">
        <v>112.5</v>
      </c>
      <c r="O18" s="36">
        <v>112.5</v>
      </c>
      <c r="P18" s="36">
        <v>112.5</v>
      </c>
      <c r="Q18" s="36">
        <v>112.5</v>
      </c>
      <c r="R18" s="36">
        <v>112.5</v>
      </c>
      <c r="S18" s="36"/>
      <c r="T18" s="37"/>
      <c r="U18" s="36"/>
    </row>
    <row r="19" spans="2:22" x14ac:dyDescent="0.25">
      <c r="B19" s="15"/>
      <c r="C19" s="36"/>
      <c r="D19" s="36"/>
      <c r="E19" s="36"/>
    </row>
    <row r="20" spans="2:22" ht="15" customHeight="1" x14ac:dyDescent="0.25">
      <c r="B20" s="13" t="s">
        <v>27</v>
      </c>
    </row>
    <row r="21" spans="2:22" s="81" customFormat="1" ht="15.75" customHeight="1" x14ac:dyDescent="0.25">
      <c r="B21" s="14" t="s">
        <v>56</v>
      </c>
      <c r="C21" s="67">
        <v>3.903105063645846</v>
      </c>
      <c r="D21" s="67">
        <v>3.6191187835371648</v>
      </c>
      <c r="E21" s="67">
        <v>3.3158789498438996</v>
      </c>
      <c r="F21" s="67">
        <v>3.372793551947082</v>
      </c>
      <c r="G21" s="67">
        <v>3.3158789498438996</v>
      </c>
      <c r="H21" s="67">
        <v>3.3026613629914463</v>
      </c>
      <c r="I21" s="67">
        <v>3.2058731839357626</v>
      </c>
      <c r="J21" s="67">
        <v>3.1199257399865514</v>
      </c>
      <c r="K21" s="67">
        <v>3.0616902225529605</v>
      </c>
      <c r="L21" s="67">
        <v>3.04847732736429</v>
      </c>
      <c r="M21" s="67">
        <v>3.0019842923295106</v>
      </c>
      <c r="N21" s="67">
        <v>3.1812087765803718</v>
      </c>
      <c r="O21" s="67">
        <v>3.2325513443940035</v>
      </c>
      <c r="P21" s="67">
        <v>3.2667031495744676</v>
      </c>
      <c r="Q21" s="67">
        <v>3.3689324908076808</v>
      </c>
      <c r="R21" s="67">
        <v>3.4605907595170202</v>
      </c>
      <c r="S21" s="67"/>
      <c r="T21" s="67"/>
      <c r="U21" s="67"/>
    </row>
    <row r="22" spans="2:22" ht="15" customHeight="1" x14ac:dyDescent="0.25">
      <c r="B22" s="15" t="s">
        <v>0</v>
      </c>
      <c r="C22" s="58">
        <v>4.0138560800650769</v>
      </c>
      <c r="D22" s="58">
        <v>3.683676510704152</v>
      </c>
      <c r="E22" s="58">
        <v>3.4081907038154529</v>
      </c>
      <c r="F22" s="68">
        <v>3.4634682395775442</v>
      </c>
      <c r="G22" s="68">
        <v>3.4081907038154529</v>
      </c>
      <c r="H22" s="68">
        <v>3.5879016303398283</v>
      </c>
      <c r="I22" s="68">
        <v>3.3140826681224582</v>
      </c>
      <c r="J22" s="68">
        <v>3.2730441865800306</v>
      </c>
      <c r="K22" s="68">
        <v>3.2644965619851427</v>
      </c>
      <c r="L22" s="68">
        <v>3.3256436057460772</v>
      </c>
      <c r="M22" s="68">
        <v>3.286578481714606</v>
      </c>
      <c r="N22" s="68">
        <v>3.4560820877028533</v>
      </c>
      <c r="O22" s="68">
        <v>3.457142033288557</v>
      </c>
      <c r="P22" s="68">
        <v>3.4711003616548282</v>
      </c>
      <c r="Q22" s="68">
        <v>3.5529222933366773</v>
      </c>
      <c r="R22" s="68">
        <v>3.5939242476042135</v>
      </c>
      <c r="S22" s="68"/>
      <c r="T22" s="102"/>
      <c r="U22" s="102"/>
      <c r="V22" s="102"/>
    </row>
    <row r="23" spans="2:22" ht="15" customHeight="1" x14ac:dyDescent="0.25">
      <c r="B23" s="15" t="s">
        <v>1</v>
      </c>
      <c r="C23" s="58">
        <v>0.38724265233546501</v>
      </c>
      <c r="D23" s="58">
        <v>0.55919250180245128</v>
      </c>
      <c r="E23" s="58">
        <v>0.32432687765706192</v>
      </c>
      <c r="F23" s="68">
        <v>0.40925838450637692</v>
      </c>
      <c r="G23" s="68">
        <v>0.32432687765706192</v>
      </c>
      <c r="H23" s="68">
        <v>0.33823163138231632</v>
      </c>
      <c r="I23" s="68">
        <v>0.55199523525908278</v>
      </c>
      <c r="J23" s="68">
        <v>0.54063926940639262</v>
      </c>
      <c r="K23" s="68">
        <v>0.48524986397628289</v>
      </c>
      <c r="L23" s="68">
        <v>0.41788260534493543</v>
      </c>
      <c r="M23" s="68">
        <v>0.33569082452301768</v>
      </c>
      <c r="N23" s="68">
        <v>0.27540210671958593</v>
      </c>
      <c r="O23" s="68">
        <v>0.27719506867314614</v>
      </c>
      <c r="P23" s="68">
        <v>0.22510593096325113</v>
      </c>
      <c r="Q23" s="68">
        <v>0.16567815527006471</v>
      </c>
      <c r="R23" s="68">
        <v>0.14085001756234633</v>
      </c>
      <c r="S23" s="68"/>
      <c r="T23" s="102"/>
      <c r="U23" s="102"/>
      <c r="V23" s="102"/>
    </row>
    <row r="24" spans="2:22" s="81" customFormat="1" ht="15.75" customHeight="1" x14ac:dyDescent="0.25">
      <c r="B24" s="14" t="s">
        <v>2</v>
      </c>
      <c r="C24" s="67">
        <v>4.1432851724567961</v>
      </c>
      <c r="D24" s="67">
        <v>3.4986776751361037</v>
      </c>
      <c r="E24" s="67">
        <v>3.7302427754491152</v>
      </c>
      <c r="F24" s="67">
        <v>3.8189671133448799</v>
      </c>
      <c r="G24" s="67">
        <v>3.7273495782600263</v>
      </c>
      <c r="H24" s="67">
        <v>3.6716037446306609</v>
      </c>
      <c r="I24" s="67">
        <v>3.5962322865624872</v>
      </c>
      <c r="J24" s="67">
        <v>3.5260765275711359</v>
      </c>
      <c r="K24" s="67">
        <v>3.6024573386567296</v>
      </c>
      <c r="L24" s="67">
        <v>3.5145408015745123</v>
      </c>
      <c r="M24" s="67">
        <v>3.4173060047307509</v>
      </c>
      <c r="N24" s="67">
        <v>4.7411429441667572</v>
      </c>
      <c r="O24" s="67">
        <v>4.7411429441667572</v>
      </c>
      <c r="P24" s="67">
        <v>4.6222480626259479</v>
      </c>
      <c r="Q24" s="67">
        <v>4.534628934641165</v>
      </c>
      <c r="R24" s="67">
        <v>4.5763231059609053</v>
      </c>
      <c r="S24" s="67"/>
      <c r="T24" s="67"/>
      <c r="U24" s="67"/>
    </row>
    <row r="25" spans="2:22" ht="15" customHeight="1" x14ac:dyDescent="0.25">
      <c r="B25" s="16" t="s">
        <v>13</v>
      </c>
      <c r="C25" s="58"/>
      <c r="D25" s="58"/>
      <c r="E25" s="58"/>
    </row>
    <row r="26" spans="2:22" ht="15" customHeight="1" x14ac:dyDescent="0.25">
      <c r="B26" s="15" t="s">
        <v>57</v>
      </c>
      <c r="C26" s="58">
        <v>4.8456878501387237</v>
      </c>
      <c r="D26" s="58">
        <v>3.7511272792877897</v>
      </c>
      <c r="E26" s="58">
        <v>2.8973832045701666</v>
      </c>
      <c r="F26" s="68">
        <v>2.9823147114194812</v>
      </c>
      <c r="G26" s="68">
        <v>2.8772241870855808</v>
      </c>
      <c r="H26" s="68">
        <v>2.7870783810755979</v>
      </c>
      <c r="I26" s="68">
        <v>2.72</v>
      </c>
      <c r="J26" s="68">
        <v>2.63</v>
      </c>
      <c r="K26" s="68">
        <v>2.54845706379791</v>
      </c>
      <c r="L26" s="68">
        <v>2.4635255569485941</v>
      </c>
      <c r="M26" s="68">
        <v>2.3813337761266768</v>
      </c>
      <c r="N26" s="68">
        <v>2.2964022692773618</v>
      </c>
      <c r="O26" s="68">
        <v>2.2114707624280463</v>
      </c>
      <c r="P26" s="68">
        <v>2.1292789816061291</v>
      </c>
      <c r="Q26" s="68">
        <v>2.0443474747568136</v>
      </c>
      <c r="R26" s="68">
        <v>1.9203561749289899</v>
      </c>
      <c r="S26" s="103"/>
      <c r="T26" s="103"/>
      <c r="U26" s="103"/>
      <c r="V26" s="103"/>
    </row>
    <row r="27" spans="2:22" s="11" customFormat="1" ht="15" customHeight="1" x14ac:dyDescent="0.25">
      <c r="B27" s="15" t="s">
        <v>23</v>
      </c>
      <c r="C27" s="58">
        <v>3.7164383561643834</v>
      </c>
      <c r="D27" s="58">
        <v>4.9288527990901692</v>
      </c>
      <c r="E27" s="58">
        <v>4.7035560150432367</v>
      </c>
      <c r="F27" s="68">
        <v>4.7884875218925522</v>
      </c>
      <c r="G27" s="68">
        <v>4.7035560150432367</v>
      </c>
      <c r="H27" s="68">
        <v>4.618624508193923</v>
      </c>
      <c r="I27" s="68">
        <v>4.5419121794267987</v>
      </c>
      <c r="J27" s="68">
        <v>4.4489740223418641</v>
      </c>
      <c r="K27" s="68">
        <v>4.3640425154925495</v>
      </c>
      <c r="L27" s="68">
        <v>4.279111008643234</v>
      </c>
      <c r="M27" s="68">
        <v>4.1969192278213168</v>
      </c>
      <c r="N27" s="68">
        <v>4.1119877209720013</v>
      </c>
      <c r="O27" s="68">
        <v>4.0270562141226858</v>
      </c>
      <c r="P27" s="68">
        <v>3.934025444001584</v>
      </c>
      <c r="Q27" s="68">
        <v>3.85</v>
      </c>
      <c r="R27" s="68">
        <v>3.76690215633035</v>
      </c>
      <c r="S27" s="68"/>
      <c r="T27" s="103"/>
      <c r="U27" s="103"/>
      <c r="V27" s="103"/>
    </row>
    <row r="28" spans="2:22" ht="15" customHeight="1" x14ac:dyDescent="0.25">
      <c r="B28" s="15" t="s">
        <v>24</v>
      </c>
      <c r="C28" s="58">
        <v>4.9178082191780819</v>
      </c>
      <c r="D28" s="58">
        <v>3.8121945012417404</v>
      </c>
      <c r="E28" s="58">
        <v>2.7931283942611658</v>
      </c>
      <c r="F28" s="68">
        <v>2.8780599011104808</v>
      </c>
      <c r="G28" s="68">
        <v>2.7931283942611658</v>
      </c>
      <c r="H28" s="68">
        <v>2.7081968874118507</v>
      </c>
      <c r="I28" s="68">
        <v>2.6265825619784628</v>
      </c>
      <c r="J28" s="68">
        <v>2.5443907811565447</v>
      </c>
      <c r="K28" s="68">
        <v>2.4594592743072301</v>
      </c>
      <c r="L28" s="68">
        <v>2.3692151426139949</v>
      </c>
      <c r="M28" s="68">
        <v>2.2870233617920772</v>
      </c>
      <c r="N28" s="68">
        <v>2.2020918549427622</v>
      </c>
      <c r="O28" s="68">
        <v>2.1113832436041062</v>
      </c>
      <c r="P28" s="68">
        <v>2.0291914627821885</v>
      </c>
      <c r="Q28" s="68">
        <v>1.94</v>
      </c>
      <c r="R28" s="68">
        <v>1.8620681751109558</v>
      </c>
      <c r="S28" s="68"/>
      <c r="T28" s="68"/>
      <c r="U28" s="68"/>
    </row>
    <row r="29" spans="2:22" s="81" customFormat="1" ht="15.75" customHeight="1" x14ac:dyDescent="0.25">
      <c r="B29" s="14" t="s">
        <v>3</v>
      </c>
      <c r="C29" s="67">
        <v>6.4046323253549167</v>
      </c>
      <c r="D29" s="67">
        <v>6.4389857913068624</v>
      </c>
      <c r="E29" s="67">
        <v>5.9049629317430483</v>
      </c>
      <c r="F29" s="67">
        <v>6.0162052681569858</v>
      </c>
      <c r="G29" s="67">
        <v>5.9049629317430483</v>
      </c>
      <c r="H29" s="67">
        <v>5.8105472313823157</v>
      </c>
      <c r="I29" s="67">
        <v>5.7338349026151922</v>
      </c>
      <c r="J29" s="67">
        <v>5.7022543480018841</v>
      </c>
      <c r="K29" s="67">
        <v>5.6173228411525686</v>
      </c>
      <c r="L29" s="67">
        <v>5.8321051652491045</v>
      </c>
      <c r="M29" s="67">
        <v>5.7214223600922143</v>
      </c>
      <c r="N29" s="67">
        <v>5.6301663141277496</v>
      </c>
      <c r="O29" s="67">
        <v>5.5452348072784341</v>
      </c>
      <c r="P29" s="67">
        <v>5.5362360770476871</v>
      </c>
      <c r="Q29" s="67">
        <v>8.99</v>
      </c>
      <c r="R29" s="67">
        <v>9.3175594859580766</v>
      </c>
      <c r="S29" s="67"/>
      <c r="T29" s="67"/>
      <c r="U29" s="67"/>
    </row>
    <row r="30" spans="2:22" ht="15" customHeight="1" x14ac:dyDescent="0.25">
      <c r="B30" s="15" t="s">
        <v>25</v>
      </c>
      <c r="C30" s="58">
        <v>6.6508096140020436</v>
      </c>
      <c r="D30" s="58">
        <v>6.5643835616438357</v>
      </c>
      <c r="E30" s="58">
        <v>5.5616438356164384</v>
      </c>
      <c r="F30" s="68">
        <v>5.646575342465753</v>
      </c>
      <c r="G30" s="68">
        <v>5.5616438356164384</v>
      </c>
      <c r="H30" s="68">
        <v>5.4767123287671229</v>
      </c>
      <c r="I30" s="68">
        <v>5.4</v>
      </c>
      <c r="J30" s="68">
        <v>5.3178082191780822</v>
      </c>
      <c r="K30" s="68">
        <v>5.2328767123287667</v>
      </c>
      <c r="L30" s="68">
        <v>5.1479452054794521</v>
      </c>
      <c r="M30" s="68">
        <v>5.065753424657534</v>
      </c>
      <c r="N30" s="68">
        <v>4.9808219178082194</v>
      </c>
      <c r="O30" s="68">
        <v>4.8958904109589039</v>
      </c>
      <c r="P30" s="68">
        <v>4.8136986301369866</v>
      </c>
      <c r="Q30" s="68">
        <v>4.7300000000000004</v>
      </c>
      <c r="R30" s="68">
        <v>4.646575342465753</v>
      </c>
      <c r="S30" s="68"/>
    </row>
    <row r="31" spans="2:22" ht="15" customHeight="1" x14ac:dyDescent="0.25">
      <c r="B31" s="15"/>
      <c r="T31" s="34"/>
      <c r="U31" s="34"/>
    </row>
    <row r="32" spans="2:22" ht="15" customHeight="1" x14ac:dyDescent="0.25">
      <c r="B32" s="13" t="s">
        <v>26</v>
      </c>
    </row>
    <row r="33" spans="2:23" s="100" customFormat="1" ht="15" customHeight="1" x14ac:dyDescent="0.25">
      <c r="B33" s="14" t="s">
        <v>56</v>
      </c>
      <c r="C33" s="64">
        <v>3.6205581080395934E-2</v>
      </c>
      <c r="D33" s="64">
        <v>3.4480750131178503E-2</v>
      </c>
      <c r="E33" s="64">
        <v>3.2771845836062762E-2</v>
      </c>
      <c r="F33" s="64">
        <v>3.2825368394482288E-2</v>
      </c>
      <c r="G33" s="64">
        <v>3.2771845836062762E-2</v>
      </c>
      <c r="H33" s="64">
        <v>3.288619681889824E-2</v>
      </c>
      <c r="I33" s="64">
        <v>3.268160520145167E-2</v>
      </c>
      <c r="J33" s="64">
        <v>3.241019544079779E-2</v>
      </c>
      <c r="K33" s="64">
        <v>3.1580744362351289E-2</v>
      </c>
      <c r="L33" s="64">
        <v>3.0937742381193165E-2</v>
      </c>
      <c r="M33" s="64">
        <v>3.0847987838955961E-2</v>
      </c>
      <c r="N33" s="64">
        <v>3.0743528255660461E-2</v>
      </c>
      <c r="O33" s="64">
        <v>3.0933236768715129E-2</v>
      </c>
      <c r="P33" s="64">
        <v>3.0865807072071816E-2</v>
      </c>
      <c r="Q33" s="64">
        <v>3.0855524314764227E-2</v>
      </c>
      <c r="R33" s="64">
        <v>3.1110174223873299E-2</v>
      </c>
      <c r="S33" s="115"/>
      <c r="T33" s="64"/>
      <c r="U33" s="64"/>
    </row>
    <row r="34" spans="2:23" ht="15" customHeight="1" x14ac:dyDescent="0.25">
      <c r="B34" s="15" t="s">
        <v>0</v>
      </c>
      <c r="C34" s="29">
        <v>3.7027494393119559E-2</v>
      </c>
      <c r="D34" s="29">
        <v>3.499724021698402E-2</v>
      </c>
      <c r="E34" s="29">
        <v>3.3387408406624186E-2</v>
      </c>
      <c r="F34" s="29">
        <v>3.3437368384311487E-2</v>
      </c>
      <c r="G34" s="29">
        <v>3.3387408406624186E-2</v>
      </c>
      <c r="H34" s="29">
        <v>3.2728387015121173E-2</v>
      </c>
      <c r="I34" s="29">
        <v>3.3272003036290118E-2</v>
      </c>
      <c r="J34" s="29">
        <v>3.321620581308151E-2</v>
      </c>
      <c r="K34" s="29">
        <v>3.3092771044397513E-2</v>
      </c>
      <c r="L34" s="29">
        <v>3.2833300105345603E-2</v>
      </c>
      <c r="M34" s="29">
        <v>3.2758602728927985E-2</v>
      </c>
      <c r="N34" s="29">
        <v>3.2428144792941357E-2</v>
      </c>
      <c r="O34" s="29">
        <v>3.2288255278535925E-2</v>
      </c>
      <c r="P34" s="29">
        <v>3.2070451519571358E-2</v>
      </c>
      <c r="Q34" s="29">
        <v>3.1890490610554212E-2</v>
      </c>
      <c r="R34" s="29">
        <v>3.1859416969910424E-2</v>
      </c>
      <c r="S34" s="114"/>
      <c r="U34" s="29"/>
    </row>
    <row r="35" spans="2:23" ht="15" customHeight="1" x14ac:dyDescent="0.25">
      <c r="B35" s="15" t="s">
        <v>1</v>
      </c>
      <c r="C35" s="28">
        <v>1.011341312572759E-2</v>
      </c>
      <c r="D35" s="28">
        <v>0.01</v>
      </c>
      <c r="E35" s="28">
        <v>1.2823275862068967E-2</v>
      </c>
      <c r="F35" s="29">
        <v>1.2823275862068967E-2</v>
      </c>
      <c r="G35" s="29">
        <v>1.2823275862068967E-2</v>
      </c>
      <c r="H35" s="29">
        <v>1.2727272727272728E-2</v>
      </c>
      <c r="I35" s="29">
        <v>1.2907608695652172E-2</v>
      </c>
      <c r="J35" s="29">
        <v>1.2868589743589742E-2</v>
      </c>
      <c r="K35" s="29">
        <v>1.2982177542596798E-2</v>
      </c>
      <c r="L35" s="29">
        <v>1.3279541642925488E-2</v>
      </c>
      <c r="M35" s="29">
        <v>1.3279541642925488E-2</v>
      </c>
      <c r="N35" s="29">
        <v>1.3292118127811944E-2</v>
      </c>
      <c r="O35" s="29">
        <v>1.3544540968621909E-2</v>
      </c>
      <c r="P35" s="29">
        <v>1.3437414338004097E-2</v>
      </c>
      <c r="Q35" s="29">
        <v>1.3397643001254157E-2</v>
      </c>
      <c r="R35" s="29">
        <v>1.3253205128205128E-2</v>
      </c>
      <c r="S35" s="29"/>
      <c r="T35" s="29"/>
      <c r="U35" s="29"/>
    </row>
    <row r="36" spans="2:23" s="100" customFormat="1" ht="15" customHeight="1" x14ac:dyDescent="0.25">
      <c r="B36" s="14" t="s">
        <v>2</v>
      </c>
      <c r="C36" s="64">
        <v>4.5291335360918408E-2</v>
      </c>
      <c r="D36" s="64">
        <v>4.4570407296134061E-2</v>
      </c>
      <c r="E36" s="64">
        <v>4.6210765873737708E-2</v>
      </c>
      <c r="F36" s="64">
        <v>4.6215295296680038E-2</v>
      </c>
      <c r="G36" s="64">
        <v>4.5994191004949538E-2</v>
      </c>
      <c r="H36" s="64">
        <v>4.603345778923168E-2</v>
      </c>
      <c r="I36" s="64">
        <v>4.6021252333289263E-2</v>
      </c>
      <c r="J36" s="64">
        <v>4.616453474380567E-2</v>
      </c>
      <c r="K36" s="64">
        <v>4.6064910523328569E-2</v>
      </c>
      <c r="L36" s="64">
        <v>4.6017924357130785E-2</v>
      </c>
      <c r="M36" s="64">
        <v>4.599954116947718E-2</v>
      </c>
      <c r="N36" s="64">
        <v>4.6163909850428321E-2</v>
      </c>
      <c r="O36" s="64">
        <v>4.6149591925775994E-2</v>
      </c>
      <c r="P36" s="64">
        <v>4.6294570970548912E-2</v>
      </c>
      <c r="Q36" s="64">
        <v>4.6281492504055492E-2</v>
      </c>
      <c r="R36" s="64">
        <v>4.5750712197419406E-2</v>
      </c>
      <c r="S36" s="64"/>
      <c r="T36" s="64"/>
      <c r="U36" s="64"/>
    </row>
    <row r="37" spans="2:23" ht="15" customHeight="1" x14ac:dyDescent="0.25">
      <c r="B37" s="16" t="s">
        <v>13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2:23" ht="15" customHeight="1" x14ac:dyDescent="0.25">
      <c r="B38" s="15" t="s">
        <v>57</v>
      </c>
      <c r="C38" s="29">
        <v>5.1252972923396763E-2</v>
      </c>
      <c r="D38" s="29">
        <v>4.8633656287721726E-2</v>
      </c>
      <c r="E38" s="29">
        <v>4.8633656287721726E-2</v>
      </c>
      <c r="F38" s="29">
        <v>4.8633656287721726E-2</v>
      </c>
      <c r="G38" s="29">
        <v>4.8030643351787833E-2</v>
      </c>
      <c r="H38" s="29">
        <v>4.8030643351787833E-2</v>
      </c>
      <c r="I38" s="29">
        <v>4.8030643351787833E-2</v>
      </c>
      <c r="J38" s="29">
        <v>4.8030643351787833E-2</v>
      </c>
      <c r="K38" s="29">
        <v>4.8030643351787833E-2</v>
      </c>
      <c r="L38" s="29">
        <v>4.8030643351787833E-2</v>
      </c>
      <c r="M38" s="29">
        <v>4.8030643351787833E-2</v>
      </c>
      <c r="N38" s="29">
        <v>4.8030643351787833E-2</v>
      </c>
      <c r="O38" s="29">
        <v>4.8030643351787833E-2</v>
      </c>
      <c r="P38" s="29">
        <v>4.8030643351787833E-2</v>
      </c>
      <c r="Q38" s="29">
        <v>4.8030643351787833E-2</v>
      </c>
      <c r="R38" s="29">
        <v>4.6770462273064854E-2</v>
      </c>
      <c r="S38" s="29"/>
      <c r="T38" s="29"/>
      <c r="U38" s="29"/>
    </row>
    <row r="39" spans="2:23" ht="15" customHeight="1" x14ac:dyDescent="0.25">
      <c r="B39" s="15" t="s">
        <v>23</v>
      </c>
      <c r="C39" s="29">
        <v>3.2125000000000001E-2</v>
      </c>
      <c r="D39" s="29">
        <v>3.8681865335103496E-2</v>
      </c>
      <c r="E39" s="29">
        <v>4.0447076842233434E-2</v>
      </c>
      <c r="F39" s="29">
        <v>4.0447076842233434E-2</v>
      </c>
      <c r="G39" s="29">
        <v>4.0447076842233434E-2</v>
      </c>
      <c r="H39" s="29">
        <v>4.0447076842233434E-2</v>
      </c>
      <c r="I39" s="29">
        <v>4.0447076842233434E-2</v>
      </c>
      <c r="J39" s="29">
        <v>4.0447076842233434E-2</v>
      </c>
      <c r="K39" s="29">
        <v>4.0447076842233434E-2</v>
      </c>
      <c r="L39" s="29">
        <v>4.0448995046659483E-2</v>
      </c>
      <c r="M39" s="29">
        <v>4.0448995046659483E-2</v>
      </c>
      <c r="N39" s="29">
        <v>4.0448995046659483E-2</v>
      </c>
      <c r="O39" s="29">
        <v>4.0448995046659483E-2</v>
      </c>
      <c r="P39" s="29">
        <v>4.045092978230793E-2</v>
      </c>
      <c r="Q39" s="29">
        <v>4.0500000000000001E-2</v>
      </c>
      <c r="R39" s="29">
        <v>4.0450929782307903E-2</v>
      </c>
      <c r="S39" s="29"/>
      <c r="T39" s="29"/>
      <c r="U39" s="29"/>
    </row>
    <row r="40" spans="2:23" ht="15" customHeight="1" x14ac:dyDescent="0.25">
      <c r="B40" s="15" t="s">
        <v>24</v>
      </c>
      <c r="C40" s="29">
        <v>0.05</v>
      </c>
      <c r="D40" s="29">
        <v>4.5355541319666882E-2</v>
      </c>
      <c r="E40" s="29">
        <v>4.4637573964497038E-2</v>
      </c>
      <c r="F40" s="29">
        <v>4.4637573964497038E-2</v>
      </c>
      <c r="G40" s="29">
        <v>4.4637573964497038E-2</v>
      </c>
      <c r="H40" s="29">
        <v>4.4637573964497038E-2</v>
      </c>
      <c r="I40" s="29">
        <v>4.4422004231582997E-2</v>
      </c>
      <c r="J40" s="29">
        <v>4.4422004231582997E-2</v>
      </c>
      <c r="K40" s="29">
        <v>4.4422004231582997E-2</v>
      </c>
      <c r="L40" s="29">
        <v>4.4188376753507022E-2</v>
      </c>
      <c r="M40" s="29">
        <v>4.4188376753507022E-2</v>
      </c>
      <c r="N40" s="29">
        <v>4.4188376753507022E-2</v>
      </c>
      <c r="O40" s="29">
        <v>4.3934323363313113E-2</v>
      </c>
      <c r="P40" s="29">
        <v>4.3934323363313113E-2</v>
      </c>
      <c r="Q40" s="29">
        <v>4.3900000000000002E-2</v>
      </c>
      <c r="R40" s="29">
        <v>4.3934323363313113E-2</v>
      </c>
      <c r="S40" s="29"/>
      <c r="T40" s="29"/>
      <c r="U40" s="29"/>
    </row>
    <row r="41" spans="2:23" s="100" customFormat="1" ht="15" customHeight="1" x14ac:dyDescent="0.25">
      <c r="B41" s="14" t="s">
        <v>3</v>
      </c>
      <c r="C41" s="64">
        <v>4.3042762987123451E-2</v>
      </c>
      <c r="D41" s="64">
        <v>4.1938634723270266E-2</v>
      </c>
      <c r="E41" s="64">
        <v>4.2653816746481936E-2</v>
      </c>
      <c r="F41" s="64">
        <v>4.2643235966308611E-2</v>
      </c>
      <c r="G41" s="64">
        <v>4.2653816746481936E-2</v>
      </c>
      <c r="H41" s="64">
        <v>4.2455808529051134E-2</v>
      </c>
      <c r="I41" s="64">
        <v>4.2455808529051134E-2</v>
      </c>
      <c r="J41" s="64">
        <v>4.2571681757933945E-2</v>
      </c>
      <c r="K41" s="64">
        <v>4.2571681757933945E-2</v>
      </c>
      <c r="L41" s="64">
        <v>4.312413667756429E-2</v>
      </c>
      <c r="M41" s="64">
        <v>4.3138359353323691E-2</v>
      </c>
      <c r="N41" s="64">
        <v>4.2919727862941612E-2</v>
      </c>
      <c r="O41" s="64">
        <v>4.2919727862941612E-2</v>
      </c>
      <c r="P41" s="64">
        <v>4.3074855869155118E-2</v>
      </c>
      <c r="Q41" s="64">
        <v>4.311213192164319E-2</v>
      </c>
      <c r="R41" s="64">
        <v>4.3529397494986348E-2</v>
      </c>
      <c r="S41" s="115"/>
      <c r="T41" s="115"/>
      <c r="U41" s="111"/>
      <c r="V41" s="116"/>
      <c r="W41" s="116"/>
    </row>
    <row r="42" spans="2:23" ht="15" customHeight="1" x14ac:dyDescent="0.25">
      <c r="B42" s="21" t="s">
        <v>25</v>
      </c>
      <c r="C42" s="85">
        <v>6.9000000000000006E-2</v>
      </c>
      <c r="D42" s="85">
        <v>6.9000000000000006E-2</v>
      </c>
      <c r="E42" s="85">
        <v>6.9000000000000006E-2</v>
      </c>
      <c r="F42" s="85">
        <v>6.9000000000000006E-2</v>
      </c>
      <c r="G42" s="85">
        <v>6.9000000000000006E-2</v>
      </c>
      <c r="H42" s="85">
        <v>6.9000000000000006E-2</v>
      </c>
      <c r="I42" s="85">
        <v>6.9000000000000006E-2</v>
      </c>
      <c r="J42" s="85">
        <v>6.9000000000000006E-2</v>
      </c>
      <c r="K42" s="85">
        <v>6.9000000000000006E-2</v>
      </c>
      <c r="L42" s="85">
        <v>6.9000000000000006E-2</v>
      </c>
      <c r="M42" s="85">
        <v>6.9000000000000006E-2</v>
      </c>
      <c r="N42" s="85">
        <v>6.9000000000000006E-2</v>
      </c>
      <c r="O42" s="85">
        <v>6.9000000000000006E-2</v>
      </c>
      <c r="P42" s="85">
        <v>6.9000000000000006E-2</v>
      </c>
      <c r="Q42" s="85">
        <v>6.9000000000000006E-2</v>
      </c>
      <c r="R42" s="85">
        <v>6.9000000000000006E-2</v>
      </c>
      <c r="S42" s="29"/>
      <c r="T42" s="29"/>
      <c r="U42" s="29"/>
    </row>
    <row r="43" spans="2:23" ht="15" customHeight="1" x14ac:dyDescent="0.25">
      <c r="B43" s="17" t="s">
        <v>114</v>
      </c>
    </row>
    <row r="44" spans="2:23" ht="15" customHeight="1" x14ac:dyDescent="0.25">
      <c r="B44" s="17" t="s">
        <v>69</v>
      </c>
    </row>
    <row r="45" spans="2:23" ht="15" customHeight="1" x14ac:dyDescent="0.25">
      <c r="B45" s="17" t="s">
        <v>106</v>
      </c>
    </row>
    <row r="46" spans="2:23" ht="15" customHeight="1" x14ac:dyDescent="0.25">
      <c r="B46" s="17" t="s">
        <v>107</v>
      </c>
    </row>
    <row r="47" spans="2:23" ht="15" customHeight="1" x14ac:dyDescent="0.25">
      <c r="B47" s="17"/>
    </row>
  </sheetData>
  <sheetProtection algorithmName="SHA-512" hashValue="c9x3Pnik2k9I1PKQfT4I5+Corvm5rZvnWoepZ/FqLc+Y2j4Cwkbyu+YHkt67jEpl3mHUrlZnpHVN7a6WrXpnpg==" saltValue="r65pbCqdJRWnEya0vGYyQA==" spinCount="100000" sheet="1" objects="1" scenarios="1"/>
  <mergeCells count="17">
    <mergeCell ref="C4:C5"/>
    <mergeCell ref="E4:E5"/>
    <mergeCell ref="D4:D5"/>
    <mergeCell ref="O4:O5"/>
    <mergeCell ref="N4:N5"/>
    <mergeCell ref="M4:M5"/>
    <mergeCell ref="F4:F5"/>
    <mergeCell ref="L4:L5"/>
    <mergeCell ref="G4:G5"/>
    <mergeCell ref="H4:H5"/>
    <mergeCell ref="I4:I5"/>
    <mergeCell ref="J4:J5"/>
    <mergeCell ref="K4:K5"/>
    <mergeCell ref="S4:S5"/>
    <mergeCell ref="Q4:Q5"/>
    <mergeCell ref="P4:P5"/>
    <mergeCell ref="R4:R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Q25" sqref="Q25"/>
    </sheetView>
  </sheetViews>
  <sheetFormatPr defaultRowHeight="15" x14ac:dyDescent="0.25"/>
  <cols>
    <col min="1" max="1" width="3.7109375" style="1" customWidth="1"/>
    <col min="2" max="2" width="60.7109375" style="1" customWidth="1"/>
    <col min="3" max="19" width="10.7109375" style="1" customWidth="1"/>
    <col min="20" max="16384" width="9.140625" style="1"/>
  </cols>
  <sheetData>
    <row r="3" spans="2:19" ht="15.75" x14ac:dyDescent="0.25">
      <c r="B3" s="19" t="s">
        <v>72</v>
      </c>
    </row>
    <row r="4" spans="2:19" x14ac:dyDescent="0.25">
      <c r="B4" s="11"/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  <c r="S4" s="98"/>
    </row>
    <row r="5" spans="2:19" x14ac:dyDescent="0.25">
      <c r="B5" s="11"/>
      <c r="C5" s="122"/>
      <c r="D5" s="122"/>
      <c r="E5" s="122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98"/>
    </row>
    <row r="6" spans="2:19" x14ac:dyDescent="0.25">
      <c r="B6" s="11"/>
      <c r="C6" s="68"/>
      <c r="D6" s="68"/>
      <c r="E6" s="68"/>
    </row>
    <row r="7" spans="2:19" x14ac:dyDescent="0.25">
      <c r="B7" s="22" t="s">
        <v>20</v>
      </c>
      <c r="C7" s="83">
        <v>4</v>
      </c>
      <c r="D7" s="83">
        <v>4</v>
      </c>
      <c r="E7" s="83">
        <v>4</v>
      </c>
      <c r="F7" s="83">
        <v>4</v>
      </c>
      <c r="G7" s="83">
        <v>4</v>
      </c>
      <c r="H7" s="83">
        <v>4</v>
      </c>
      <c r="I7" s="83">
        <v>4</v>
      </c>
      <c r="J7" s="83">
        <v>4</v>
      </c>
      <c r="K7" s="83">
        <v>4</v>
      </c>
      <c r="L7" s="83">
        <v>4</v>
      </c>
      <c r="M7" s="83">
        <v>4</v>
      </c>
      <c r="N7" s="83">
        <v>4</v>
      </c>
      <c r="O7" s="83">
        <v>4</v>
      </c>
      <c r="P7" s="83">
        <v>4</v>
      </c>
      <c r="Q7" s="83">
        <v>4</v>
      </c>
      <c r="R7" s="83">
        <v>4</v>
      </c>
      <c r="S7" s="83"/>
    </row>
    <row r="8" spans="2:19" x14ac:dyDescent="0.25">
      <c r="B8" s="26" t="s">
        <v>61</v>
      </c>
      <c r="C8" s="70">
        <v>2</v>
      </c>
      <c r="D8" s="70">
        <v>2</v>
      </c>
      <c r="E8" s="70">
        <v>2</v>
      </c>
      <c r="F8" s="70">
        <v>2</v>
      </c>
      <c r="G8" s="70">
        <v>2</v>
      </c>
      <c r="H8" s="70">
        <v>2</v>
      </c>
      <c r="I8" s="70">
        <v>2</v>
      </c>
      <c r="J8" s="70">
        <v>2</v>
      </c>
      <c r="K8" s="70">
        <v>2</v>
      </c>
      <c r="L8" s="70">
        <v>2</v>
      </c>
      <c r="M8" s="70">
        <v>2</v>
      </c>
      <c r="N8" s="70">
        <v>2</v>
      </c>
      <c r="O8" s="70">
        <v>2</v>
      </c>
      <c r="P8" s="70">
        <v>2</v>
      </c>
      <c r="Q8" s="70">
        <v>2</v>
      </c>
      <c r="R8" s="70">
        <v>2</v>
      </c>
      <c r="S8" s="70"/>
    </row>
    <row r="9" spans="2:19" x14ac:dyDescent="0.25">
      <c r="B9" s="22"/>
      <c r="C9" s="68"/>
      <c r="D9" s="68"/>
      <c r="E9" s="68"/>
    </row>
    <row r="10" spans="2:19" x14ac:dyDescent="0.25">
      <c r="B10" s="22" t="s">
        <v>84</v>
      </c>
      <c r="C10" s="38">
        <v>10198.402</v>
      </c>
      <c r="D10" s="38">
        <v>12564.4545</v>
      </c>
      <c r="E10" s="38">
        <v>20693.4306</v>
      </c>
      <c r="F10" s="38">
        <v>20756.071</v>
      </c>
      <c r="G10" s="38">
        <v>20693.4306</v>
      </c>
      <c r="H10" s="38">
        <v>23763.2706</v>
      </c>
      <c r="I10" s="38">
        <v>22433.955999999998</v>
      </c>
      <c r="J10" s="38">
        <v>25286.875599999999</v>
      </c>
      <c r="K10" s="38">
        <v>26137.412499999999</v>
      </c>
      <c r="L10" s="38">
        <v>30013.59</v>
      </c>
      <c r="M10" s="38">
        <v>28547.6008</v>
      </c>
      <c r="N10" s="38">
        <v>31737.768499999998</v>
      </c>
      <c r="O10" s="38">
        <v>31781.769899999999</v>
      </c>
      <c r="P10" s="38">
        <v>31475.02</v>
      </c>
      <c r="Q10" s="38">
        <v>33353.612999999998</v>
      </c>
      <c r="R10" s="38">
        <v>32797.332000000002</v>
      </c>
      <c r="S10" s="38"/>
    </row>
    <row r="11" spans="2:19" x14ac:dyDescent="0.25">
      <c r="B11" s="26"/>
      <c r="C11" s="36"/>
      <c r="D11" s="36"/>
      <c r="E11" s="36"/>
    </row>
    <row r="12" spans="2:19" x14ac:dyDescent="0.25">
      <c r="B12" s="13" t="s">
        <v>21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/>
    </row>
    <row r="13" spans="2:19" x14ac:dyDescent="0.25">
      <c r="B13" s="1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14" spans="2:19" x14ac:dyDescent="0.25">
      <c r="B14" s="13" t="s">
        <v>22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/>
    </row>
    <row r="15" spans="2:19" x14ac:dyDescent="0.25">
      <c r="B15" s="11"/>
      <c r="C15" s="36"/>
      <c r="D15" s="36"/>
      <c r="E15" s="36"/>
    </row>
    <row r="16" spans="2:19" ht="17.25" x14ac:dyDescent="0.25">
      <c r="B16" s="13" t="s">
        <v>104</v>
      </c>
      <c r="C16" s="38">
        <v>0</v>
      </c>
      <c r="D16" s="38">
        <v>0</v>
      </c>
      <c r="E16" s="88">
        <v>1502.94552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/>
    </row>
    <row r="17" spans="2:19" x14ac:dyDescent="0.25">
      <c r="B17" s="11"/>
      <c r="C17" s="36"/>
      <c r="D17" s="36"/>
      <c r="E17" s="36"/>
    </row>
    <row r="18" spans="2:19" x14ac:dyDescent="0.25">
      <c r="B18" s="11" t="s">
        <v>120</v>
      </c>
      <c r="C18" s="38">
        <v>119.93337799999999</v>
      </c>
      <c r="D18" s="38">
        <v>160.288465</v>
      </c>
      <c r="E18" s="38">
        <v>3027.7088869999998</v>
      </c>
      <c r="F18" s="38">
        <f t="shared" ref="F18:L18" si="0">SUM(F20:F22)</f>
        <v>9.9178099999999993</v>
      </c>
      <c r="G18" s="38">
        <f t="shared" si="0"/>
        <v>11.819239999999999</v>
      </c>
      <c r="H18" s="38">
        <f t="shared" si="0"/>
        <v>11.020440000000001</v>
      </c>
      <c r="I18" s="38">
        <f t="shared" si="0"/>
        <v>4.8455199999999996</v>
      </c>
      <c r="J18" s="38">
        <f t="shared" si="0"/>
        <v>4.8646799999999999</v>
      </c>
      <c r="K18" s="38">
        <f t="shared" si="0"/>
        <v>10.301030000000001</v>
      </c>
      <c r="L18" s="38">
        <f t="shared" si="0"/>
        <v>16.466149999999999</v>
      </c>
      <c r="M18" s="38">
        <f t="shared" ref="M18:N18" si="1">SUM(M20:M22)</f>
        <v>72.894239999999996</v>
      </c>
      <c r="N18" s="38">
        <f t="shared" si="1"/>
        <v>453.43006199999996</v>
      </c>
      <c r="O18" s="38">
        <f t="shared" ref="O18:R18" si="2">SUM(O20:O22)</f>
        <v>19.428540000000002</v>
      </c>
      <c r="P18" s="38">
        <f t="shared" si="2"/>
        <v>14.4834</v>
      </c>
      <c r="Q18" s="38">
        <f t="shared" si="2"/>
        <v>5.4950999999999999</v>
      </c>
      <c r="R18" s="38">
        <f t="shared" si="2"/>
        <v>6.4158799999999996</v>
      </c>
      <c r="S18" s="38"/>
    </row>
    <row r="19" spans="2:19" x14ac:dyDescent="0.25">
      <c r="B19" s="11" t="s">
        <v>58</v>
      </c>
      <c r="C19" s="36"/>
      <c r="D19" s="36"/>
      <c r="E19" s="36"/>
    </row>
    <row r="20" spans="2:19" x14ac:dyDescent="0.25">
      <c r="B20" s="16" t="s">
        <v>60</v>
      </c>
      <c r="C20" s="36">
        <v>49.857101999999998</v>
      </c>
      <c r="D20" s="36">
        <v>92.316964999999996</v>
      </c>
      <c r="E20" s="36">
        <v>1392.429607</v>
      </c>
      <c r="F20" s="36">
        <v>5.9178100000000002</v>
      </c>
      <c r="G20" s="36">
        <v>10.969239999999999</v>
      </c>
      <c r="H20" s="36">
        <v>7.3790399999999998</v>
      </c>
      <c r="I20" s="36">
        <v>4.8455199999999996</v>
      </c>
      <c r="J20" s="36">
        <v>4.37568</v>
      </c>
      <c r="K20" s="36">
        <v>10.301030000000001</v>
      </c>
      <c r="L20" s="36">
        <v>6.0661500000000004</v>
      </c>
      <c r="M20" s="36">
        <v>7.9412399999999996</v>
      </c>
      <c r="N20" s="36">
        <v>26.109245000000001</v>
      </c>
      <c r="O20" s="36">
        <v>12.512040000000001</v>
      </c>
      <c r="P20" s="36">
        <v>9.0129000000000001</v>
      </c>
      <c r="Q20" s="36">
        <v>5.4950999999999999</v>
      </c>
      <c r="R20" s="36">
        <v>2.8076300000000001</v>
      </c>
      <c r="S20" s="36"/>
    </row>
    <row r="21" spans="2:19" x14ac:dyDescent="0.25">
      <c r="B21" s="16" t="s">
        <v>59</v>
      </c>
      <c r="C21" s="36">
        <v>69.785899999999998</v>
      </c>
      <c r="D21" s="36">
        <v>67.816500000000005</v>
      </c>
      <c r="E21" s="36">
        <v>120</v>
      </c>
      <c r="F21" s="36">
        <v>4</v>
      </c>
      <c r="G21" s="36">
        <v>0.85</v>
      </c>
      <c r="H21" s="36">
        <v>3.6414</v>
      </c>
      <c r="I21" s="36">
        <v>0</v>
      </c>
      <c r="J21" s="36">
        <v>0.48899999999999999</v>
      </c>
      <c r="K21" s="36">
        <v>0</v>
      </c>
      <c r="L21" s="36">
        <v>0</v>
      </c>
      <c r="M21" s="36">
        <v>64.953000000000003</v>
      </c>
      <c r="N21" s="36">
        <v>427.32081699999998</v>
      </c>
      <c r="O21" s="36">
        <v>6.9165000000000001</v>
      </c>
      <c r="P21" s="36">
        <v>5.4705000000000004</v>
      </c>
      <c r="Q21" s="36">
        <v>0</v>
      </c>
      <c r="R21" s="36">
        <v>3.60825</v>
      </c>
      <c r="S21" s="36"/>
    </row>
    <row r="22" spans="2:19" x14ac:dyDescent="0.25">
      <c r="B22" s="20" t="s">
        <v>119</v>
      </c>
      <c r="C22" s="39">
        <v>0.29037600000000002</v>
      </c>
      <c r="D22" s="39">
        <v>0.155</v>
      </c>
      <c r="E22" s="39">
        <v>12.33376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10.4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6"/>
    </row>
    <row r="23" spans="2:19" x14ac:dyDescent="0.25">
      <c r="B23" s="17" t="s">
        <v>114</v>
      </c>
      <c r="C23" s="11"/>
      <c r="D23" s="11"/>
      <c r="E23" s="11"/>
    </row>
    <row r="24" spans="2:19" x14ac:dyDescent="0.25">
      <c r="B24" s="17" t="s">
        <v>69</v>
      </c>
      <c r="C24" s="11"/>
      <c r="D24" s="11"/>
      <c r="E24" s="1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2:19" x14ac:dyDescent="0.25">
      <c r="B25" s="17" t="s">
        <v>105</v>
      </c>
      <c r="E25" s="40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2:19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2:19" x14ac:dyDescent="0.25">
      <c r="C28" s="27"/>
      <c r="D28" s="27"/>
      <c r="E28" s="27"/>
    </row>
  </sheetData>
  <sheetProtection algorithmName="SHA-512" hashValue="8DUoCZ9s18FUFCbhCgnCsC7CdlTN1HONtKPtQIMxYiNpTd8vu6srUFdTJyQszsRP1BMb25XlinB8IYy5zdydZQ==" saltValue="gVzGpJETf90KrOv0I2AIWw==" spinCount="100000" sheet="1" objects="1" scenarios="1"/>
  <mergeCells count="16">
    <mergeCell ref="R4:R5"/>
    <mergeCell ref="Q4:Q5"/>
    <mergeCell ref="K4:K5"/>
    <mergeCell ref="J4:J5"/>
    <mergeCell ref="F4:F5"/>
    <mergeCell ref="G4:G5"/>
    <mergeCell ref="H4:H5"/>
    <mergeCell ref="I4:I5"/>
    <mergeCell ref="C4:C5"/>
    <mergeCell ref="E4:E5"/>
    <mergeCell ref="D4:D5"/>
    <mergeCell ref="P4:P5"/>
    <mergeCell ref="O4:O5"/>
    <mergeCell ref="N4:N5"/>
    <mergeCell ref="M4:M5"/>
    <mergeCell ref="L4:L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6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U23" sqref="U23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71</v>
      </c>
    </row>
    <row r="4" spans="2:19" ht="15" customHeight="1" x14ac:dyDescent="0.25">
      <c r="B4" s="11"/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  <c r="S4" s="98"/>
    </row>
    <row r="5" spans="2:19" ht="15" customHeight="1" x14ac:dyDescent="0.25">
      <c r="B5" s="11"/>
      <c r="C5" s="122"/>
      <c r="D5" s="122"/>
      <c r="E5" s="122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98"/>
    </row>
    <row r="6" spans="2:19" ht="15" customHeight="1" x14ac:dyDescent="0.25">
      <c r="B6" s="11"/>
      <c r="C6" s="72"/>
      <c r="D6" s="72"/>
      <c r="E6" s="72"/>
    </row>
    <row r="7" spans="2:19" ht="15" customHeight="1" x14ac:dyDescent="0.25">
      <c r="B7" s="22" t="s">
        <v>121</v>
      </c>
      <c r="C7" s="72">
        <v>0</v>
      </c>
      <c r="D7" s="72">
        <v>0</v>
      </c>
      <c r="E7" s="72">
        <v>1502.94552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/>
    </row>
    <row r="8" spans="2:19" ht="15" customHeight="1" x14ac:dyDescent="0.25">
      <c r="B8" s="16" t="s">
        <v>5</v>
      </c>
      <c r="C8" s="74">
        <v>0</v>
      </c>
      <c r="D8" s="74">
        <v>0</v>
      </c>
      <c r="E8" s="74">
        <v>1502.94552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/>
    </row>
    <row r="9" spans="2:19" ht="15" customHeight="1" x14ac:dyDescent="0.25">
      <c r="B9" s="16" t="s">
        <v>28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/>
    </row>
    <row r="10" spans="2:19" ht="15" customHeight="1" x14ac:dyDescent="0.25">
      <c r="B10" s="16" t="s">
        <v>29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/>
    </row>
    <row r="11" spans="2:19" ht="15" customHeight="1" x14ac:dyDescent="0.25">
      <c r="B11" s="16" t="s">
        <v>30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/>
    </row>
    <row r="12" spans="2:19" ht="15" customHeight="1" x14ac:dyDescent="0.25">
      <c r="B12" s="16"/>
      <c r="C12" s="75"/>
      <c r="D12" s="75"/>
      <c r="E12" s="75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2:19" ht="15" customHeight="1" x14ac:dyDescent="0.25">
      <c r="B13" s="22" t="s">
        <v>122</v>
      </c>
      <c r="C13" s="38">
        <f t="shared" ref="C13:F13" si="0">C14+C15+C16+C18</f>
        <v>49.857101999999998</v>
      </c>
      <c r="D13" s="38">
        <f t="shared" si="0"/>
        <v>92.316964999999996</v>
      </c>
      <c r="E13" s="38">
        <v>1392.4291070000002</v>
      </c>
      <c r="F13" s="38">
        <f t="shared" si="0"/>
        <v>5.9178100000000002</v>
      </c>
      <c r="G13" s="38">
        <f t="shared" ref="G13:L13" si="1">G14+G15+G16+G18</f>
        <v>10.969239999999999</v>
      </c>
      <c r="H13" s="38">
        <f t="shared" si="1"/>
        <v>7.8840399999999997</v>
      </c>
      <c r="I13" s="38">
        <f t="shared" si="1"/>
        <v>4.8455199999999996</v>
      </c>
      <c r="J13" s="38">
        <f t="shared" si="1"/>
        <v>4.37568</v>
      </c>
      <c r="K13" s="38">
        <f t="shared" si="1"/>
        <v>10.301030000000001</v>
      </c>
      <c r="L13" s="38">
        <f t="shared" si="1"/>
        <v>6.0661500000000004</v>
      </c>
      <c r="M13" s="38">
        <f t="shared" ref="M13:N13" si="2">M14+M15+M16+M18</f>
        <v>7.9412399999999996</v>
      </c>
      <c r="N13" s="38">
        <f t="shared" si="2"/>
        <v>26.109245000000001</v>
      </c>
      <c r="O13" s="38">
        <f t="shared" ref="O13:R13" si="3">O14+O15+O16+O18</f>
        <v>12.512040000000001</v>
      </c>
      <c r="P13" s="38">
        <f t="shared" si="3"/>
        <v>9.0129000000000001</v>
      </c>
      <c r="Q13" s="38">
        <f t="shared" si="3"/>
        <v>5.4950999999999999</v>
      </c>
      <c r="R13" s="38">
        <f t="shared" si="3"/>
        <v>2.8076300000000001</v>
      </c>
      <c r="S13" s="38"/>
    </row>
    <row r="14" spans="2:19" ht="15" customHeight="1" x14ac:dyDescent="0.25">
      <c r="B14" s="16" t="s">
        <v>5</v>
      </c>
      <c r="C14" s="36">
        <v>13.240402</v>
      </c>
      <c r="D14" s="36">
        <v>72.835674999999995</v>
      </c>
      <c r="E14" s="36">
        <v>146.62500700000004</v>
      </c>
      <c r="F14" s="36">
        <v>5.9178100000000002</v>
      </c>
      <c r="G14" s="36">
        <v>10.969239999999999</v>
      </c>
      <c r="H14" s="36">
        <v>7.3790399999999998</v>
      </c>
      <c r="I14" s="36">
        <v>4.8455199999999996</v>
      </c>
      <c r="J14" s="36">
        <v>3.8706800000000001</v>
      </c>
      <c r="K14" s="36">
        <v>5.3621299999999996</v>
      </c>
      <c r="L14" s="36">
        <v>6.0661500000000004</v>
      </c>
      <c r="M14" s="36">
        <v>6.4412399999999996</v>
      </c>
      <c r="N14" s="36">
        <v>26.109245000000001</v>
      </c>
      <c r="O14" s="36">
        <v>11.053240000000001</v>
      </c>
      <c r="P14" s="36">
        <v>9.0129000000000001</v>
      </c>
      <c r="Q14" s="36">
        <v>5.4950999999999999</v>
      </c>
      <c r="R14" s="36">
        <v>2.8076300000000001</v>
      </c>
      <c r="S14" s="36"/>
    </row>
    <row r="15" spans="2:19" ht="15" customHeight="1" x14ac:dyDescent="0.25">
      <c r="B15" s="16" t="s">
        <v>28</v>
      </c>
      <c r="C15" s="36">
        <v>36.616700000000002</v>
      </c>
      <c r="D15" s="36">
        <v>0</v>
      </c>
      <c r="E15" s="36">
        <v>1167.2090000000001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/>
    </row>
    <row r="16" spans="2:19" ht="15" customHeight="1" x14ac:dyDescent="0.25">
      <c r="B16" s="16" t="s">
        <v>29</v>
      </c>
      <c r="C16" s="36">
        <v>0</v>
      </c>
      <c r="D16" s="36">
        <v>16.038</v>
      </c>
      <c r="E16" s="36">
        <v>78.595100000000002</v>
      </c>
      <c r="F16" s="36">
        <v>0</v>
      </c>
      <c r="G16" s="36">
        <v>0</v>
      </c>
      <c r="H16" s="36">
        <v>0.505</v>
      </c>
      <c r="I16" s="36">
        <v>0</v>
      </c>
      <c r="J16" s="36">
        <v>0.505</v>
      </c>
      <c r="K16" s="36">
        <v>4.9389000000000003</v>
      </c>
      <c r="L16" s="36">
        <v>0</v>
      </c>
      <c r="M16" s="36">
        <v>1.5</v>
      </c>
      <c r="N16" s="36">
        <v>0</v>
      </c>
      <c r="O16" s="36">
        <v>1.4588000000000001</v>
      </c>
      <c r="P16" s="36">
        <v>0</v>
      </c>
      <c r="Q16" s="36">
        <v>0</v>
      </c>
      <c r="R16" s="36">
        <v>0</v>
      </c>
      <c r="S16" s="36"/>
    </row>
    <row r="17" spans="2:19" ht="15" customHeight="1" x14ac:dyDescent="0.25">
      <c r="B17" s="15" t="s">
        <v>34</v>
      </c>
      <c r="C17" s="36">
        <v>0</v>
      </c>
      <c r="D17" s="36">
        <v>9.0399999999999991</v>
      </c>
      <c r="E17" s="36">
        <v>78.595100000000016</v>
      </c>
      <c r="F17" s="36">
        <v>0</v>
      </c>
      <c r="G17" s="36">
        <v>0</v>
      </c>
      <c r="H17" s="36">
        <v>0.505</v>
      </c>
      <c r="I17" s="36">
        <v>0</v>
      </c>
      <c r="J17" s="36">
        <v>0.505</v>
      </c>
      <c r="K17" s="36">
        <v>4.9389000000000003</v>
      </c>
      <c r="L17" s="36">
        <v>0</v>
      </c>
      <c r="M17" s="36">
        <v>1.5</v>
      </c>
      <c r="N17" s="36">
        <v>0</v>
      </c>
      <c r="O17" s="36">
        <v>1.4588000000000001</v>
      </c>
      <c r="P17" s="36">
        <v>0</v>
      </c>
      <c r="Q17" s="36">
        <v>0</v>
      </c>
      <c r="R17" s="36">
        <v>0</v>
      </c>
      <c r="S17" s="36"/>
    </row>
    <row r="18" spans="2:19" ht="15" customHeight="1" x14ac:dyDescent="0.25">
      <c r="B18" s="16" t="s">
        <v>30</v>
      </c>
      <c r="C18" s="36">
        <v>0</v>
      </c>
      <c r="D18" s="36">
        <v>3.4432900000000002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/>
    </row>
    <row r="19" spans="2:19" ht="15" customHeight="1" x14ac:dyDescent="0.25">
      <c r="B19" s="14"/>
      <c r="C19" s="75"/>
      <c r="D19" s="75"/>
      <c r="E19" s="76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2:19" ht="15" customHeight="1" x14ac:dyDescent="0.25">
      <c r="B20" s="22" t="s">
        <v>123</v>
      </c>
      <c r="C20" s="38">
        <v>70.076275999999993</v>
      </c>
      <c r="D20" s="38">
        <v>67.971500000000006</v>
      </c>
      <c r="E20" s="38">
        <v>127.33575999999999</v>
      </c>
      <c r="F20" s="38">
        <v>4</v>
      </c>
      <c r="G20" s="38">
        <v>0.85</v>
      </c>
      <c r="H20" s="38">
        <v>3.6414</v>
      </c>
      <c r="I20" s="38">
        <v>0</v>
      </c>
      <c r="J20" s="38">
        <v>0.48899999999999999</v>
      </c>
      <c r="K20" s="38">
        <v>0</v>
      </c>
      <c r="L20" s="38">
        <f>+L25+L26</f>
        <v>10.4</v>
      </c>
      <c r="M20" s="38">
        <f>+M21+M22+M25+M26</f>
        <v>64.953000000000003</v>
      </c>
      <c r="N20" s="38">
        <f>+N22+N23</f>
        <v>427.32081699999998</v>
      </c>
      <c r="O20" s="38">
        <f>+O22+O23</f>
        <v>6.9165000000000001</v>
      </c>
      <c r="P20" s="38">
        <f>+P22+P23</f>
        <v>5.4705000000000004</v>
      </c>
      <c r="Q20" s="38">
        <f>+Q22+Q23</f>
        <v>0</v>
      </c>
      <c r="R20" s="38">
        <f>+R22+R23</f>
        <v>3.60825</v>
      </c>
      <c r="S20" s="38"/>
    </row>
    <row r="21" spans="2:19" ht="15" customHeight="1" x14ac:dyDescent="0.25">
      <c r="B21" s="26" t="s">
        <v>13</v>
      </c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2:19" ht="15" customHeight="1" x14ac:dyDescent="0.25">
      <c r="B22" s="15" t="s">
        <v>31</v>
      </c>
      <c r="C22" s="36">
        <v>0.50487599999999999</v>
      </c>
      <c r="D22" s="36">
        <v>1.7251000000000001</v>
      </c>
      <c r="E22" s="36">
        <v>12.33376</v>
      </c>
      <c r="F22" s="36">
        <v>4</v>
      </c>
      <c r="G22" s="36">
        <v>0.85</v>
      </c>
      <c r="H22" s="36">
        <v>3.6414</v>
      </c>
      <c r="I22" s="36">
        <v>0</v>
      </c>
      <c r="J22" s="36">
        <v>0.48899999999999999</v>
      </c>
      <c r="K22" s="36">
        <v>0</v>
      </c>
      <c r="L22" s="36">
        <v>0</v>
      </c>
      <c r="M22" s="36">
        <v>64.953000000000003</v>
      </c>
      <c r="N22" s="36">
        <v>3.8781500000000002</v>
      </c>
      <c r="O22" s="36">
        <v>6.9165000000000001</v>
      </c>
      <c r="P22" s="36">
        <v>5.4705000000000004</v>
      </c>
      <c r="Q22" s="36">
        <v>0</v>
      </c>
      <c r="R22" s="36">
        <v>3.60825</v>
      </c>
      <c r="S22" s="36"/>
    </row>
    <row r="23" spans="2:19" ht="15" customHeight="1" x14ac:dyDescent="0.25">
      <c r="B23" s="15" t="s">
        <v>63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423.44266699999997</v>
      </c>
      <c r="O23" s="36">
        <v>0</v>
      </c>
      <c r="P23" s="36">
        <v>0</v>
      </c>
      <c r="Q23" s="36">
        <v>0</v>
      </c>
      <c r="R23" s="36">
        <v>0</v>
      </c>
      <c r="S23" s="36"/>
    </row>
    <row r="24" spans="2:19" s="35" customFormat="1" ht="15.75" customHeight="1" x14ac:dyDescent="0.25">
      <c r="B24" s="15" t="s">
        <v>62</v>
      </c>
      <c r="C24" s="36">
        <v>0.50487599999999999</v>
      </c>
      <c r="D24" s="36">
        <v>1.7251000000000001</v>
      </c>
      <c r="E24" s="36">
        <v>12.33376</v>
      </c>
      <c r="F24" s="36">
        <v>4</v>
      </c>
      <c r="G24" s="36">
        <v>0.85</v>
      </c>
      <c r="H24" s="36">
        <v>3.6414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2.8076300000000001</v>
      </c>
      <c r="S24" s="36"/>
    </row>
    <row r="25" spans="2:19" s="35" customFormat="1" ht="15.75" customHeight="1" x14ac:dyDescent="0.25">
      <c r="B25" s="15" t="s">
        <v>117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0.4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/>
    </row>
    <row r="26" spans="2:19" s="35" customFormat="1" ht="15.75" customHeight="1" x14ac:dyDescent="0.25">
      <c r="B26" s="15" t="s">
        <v>118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10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/>
    </row>
    <row r="27" spans="2:19" ht="15" customHeight="1" x14ac:dyDescent="0.25">
      <c r="B27" s="23"/>
      <c r="C27" s="36"/>
      <c r="D27" s="36"/>
      <c r="E27" s="36"/>
    </row>
    <row r="28" spans="2:19" ht="15" customHeight="1" x14ac:dyDescent="0.25">
      <c r="B28" s="22" t="s">
        <v>83</v>
      </c>
      <c r="C28" s="36"/>
      <c r="D28" s="36"/>
      <c r="E28" s="36"/>
    </row>
    <row r="29" spans="2:19" ht="15" customHeight="1" x14ac:dyDescent="0.25">
      <c r="B29" s="14" t="s">
        <v>5</v>
      </c>
      <c r="C29" s="36"/>
      <c r="D29" s="36"/>
      <c r="E29" s="36"/>
    </row>
    <row r="30" spans="2:19" ht="15" customHeight="1" x14ac:dyDescent="0.25">
      <c r="B30" s="15" t="s">
        <v>32</v>
      </c>
      <c r="C30" s="70">
        <v>6850</v>
      </c>
      <c r="D30" s="70">
        <v>9350</v>
      </c>
      <c r="E30" s="70">
        <v>9395</v>
      </c>
      <c r="F30" s="70">
        <v>10150</v>
      </c>
      <c r="G30" s="70">
        <v>9395</v>
      </c>
      <c r="H30" s="70">
        <v>10395</v>
      </c>
      <c r="I30" s="70">
        <v>10000</v>
      </c>
      <c r="J30" s="70">
        <v>10395</v>
      </c>
      <c r="K30" s="70">
        <v>11950</v>
      </c>
      <c r="L30" s="70">
        <v>11500</v>
      </c>
      <c r="M30" s="70">
        <v>10910</v>
      </c>
      <c r="N30" s="70">
        <v>12150</v>
      </c>
      <c r="O30" s="70">
        <v>13580</v>
      </c>
      <c r="P30" s="70">
        <v>12875</v>
      </c>
      <c r="Q30" s="70">
        <v>13850</v>
      </c>
      <c r="R30" s="70">
        <v>13850</v>
      </c>
      <c r="S30" s="70"/>
    </row>
    <row r="31" spans="2:19" ht="15" customHeight="1" x14ac:dyDescent="0.25">
      <c r="B31" s="21" t="s">
        <v>33</v>
      </c>
      <c r="C31" s="71">
        <v>3150</v>
      </c>
      <c r="D31" s="71">
        <v>3950</v>
      </c>
      <c r="E31" s="71">
        <v>7900</v>
      </c>
      <c r="F31" s="71">
        <v>7705</v>
      </c>
      <c r="G31" s="71">
        <v>7900</v>
      </c>
      <c r="H31" s="71">
        <v>8940</v>
      </c>
      <c r="I31" s="71">
        <v>8700</v>
      </c>
      <c r="J31" s="71">
        <v>9700</v>
      </c>
      <c r="K31" s="71">
        <v>9750</v>
      </c>
      <c r="L31" s="71">
        <v>12000</v>
      </c>
      <c r="M31" s="71">
        <v>11000</v>
      </c>
      <c r="N31" s="71">
        <v>12600</v>
      </c>
      <c r="O31" s="71">
        <v>12550</v>
      </c>
      <c r="P31" s="71">
        <v>12250</v>
      </c>
      <c r="Q31" s="71">
        <v>13100</v>
      </c>
      <c r="R31" s="71">
        <v>12650</v>
      </c>
      <c r="S31" s="70"/>
    </row>
    <row r="32" spans="2:19" ht="15" customHeight="1" x14ac:dyDescent="0.25">
      <c r="B32" s="17" t="s">
        <v>114</v>
      </c>
      <c r="C32" s="11"/>
      <c r="D32" s="11"/>
      <c r="E32" s="11"/>
    </row>
    <row r="33" spans="2:5" ht="15" customHeight="1" x14ac:dyDescent="0.25">
      <c r="B33" s="17" t="s">
        <v>69</v>
      </c>
      <c r="C33" s="11"/>
      <c r="D33" s="11"/>
      <c r="E33" s="11"/>
    </row>
    <row r="34" spans="2:5" ht="15" customHeight="1" x14ac:dyDescent="0.25">
      <c r="B34" s="17" t="s">
        <v>64</v>
      </c>
      <c r="C34" s="11"/>
      <c r="D34" s="11"/>
      <c r="E34" s="11"/>
    </row>
    <row r="35" spans="2:5" ht="15" customHeight="1" x14ac:dyDescent="0.25">
      <c r="B35" s="10"/>
    </row>
    <row r="36" spans="2:5" ht="15" customHeight="1" x14ac:dyDescent="0.25">
      <c r="B36" s="10"/>
    </row>
  </sheetData>
  <sheetProtection algorithmName="SHA-512" hashValue="IdLDortzQbbUWNR9SIC7l/PzJvOiZwAMb0hrCf5RTxB3JhSxHPeQ1yGJW5aHZFlbS0w2K4C2cMNBmcZaSyY4rA==" saltValue="VkKDHmJcwkhxTY0nMYr1Sg==" spinCount="100000" sheet="1" objects="1" scenarios="1"/>
  <mergeCells count="16">
    <mergeCell ref="R4:R5"/>
    <mergeCell ref="Q4:Q5"/>
    <mergeCell ref="M4:M5"/>
    <mergeCell ref="L4:L5"/>
    <mergeCell ref="K4:K5"/>
    <mergeCell ref="P4:P5"/>
    <mergeCell ref="O4:O5"/>
    <mergeCell ref="N4:N5"/>
    <mergeCell ref="C4:C5"/>
    <mergeCell ref="E4:E5"/>
    <mergeCell ref="D4:D5"/>
    <mergeCell ref="J4:J5"/>
    <mergeCell ref="I4:I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0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5" sqref="A25:XFD25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115</v>
      </c>
    </row>
    <row r="4" spans="2:19" ht="15" customHeight="1" x14ac:dyDescent="0.25">
      <c r="B4" s="11"/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  <c r="S4" s="98"/>
    </row>
    <row r="5" spans="2:19" ht="15" customHeight="1" x14ac:dyDescent="0.25">
      <c r="B5" s="11"/>
      <c r="C5" s="122"/>
      <c r="D5" s="122"/>
      <c r="E5" s="122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98"/>
    </row>
    <row r="6" spans="2:19" ht="15" customHeight="1" x14ac:dyDescent="0.25">
      <c r="B6" s="11"/>
      <c r="C6" s="47"/>
      <c r="D6" s="47"/>
      <c r="E6" s="47"/>
    </row>
    <row r="7" spans="2:19" s="80" customFormat="1" ht="15" customHeight="1" x14ac:dyDescent="0.25">
      <c r="B7" s="13" t="s">
        <v>113</v>
      </c>
      <c r="C7" s="38">
        <f>C8+C25</f>
        <v>22365.227999999999</v>
      </c>
      <c r="D7" s="38">
        <f>D8+D25</f>
        <v>16000</v>
      </c>
      <c r="E7" s="38">
        <v>19967.688000000006</v>
      </c>
      <c r="F7" s="38">
        <f t="shared" ref="F7:L7" si="0">F8+F25</f>
        <v>2305.15</v>
      </c>
      <c r="G7" s="38">
        <f t="shared" si="0"/>
        <v>0</v>
      </c>
      <c r="H7" s="38">
        <f t="shared" si="0"/>
        <v>0</v>
      </c>
      <c r="I7" s="38">
        <f t="shared" si="0"/>
        <v>800</v>
      </c>
      <c r="J7" s="38">
        <f t="shared" si="0"/>
        <v>1600</v>
      </c>
      <c r="K7" s="38">
        <f t="shared" si="0"/>
        <v>3101.7000000000003</v>
      </c>
      <c r="L7" s="38">
        <f t="shared" si="0"/>
        <v>3816.002</v>
      </c>
      <c r="M7" s="38">
        <f t="shared" ref="M7:N7" si="1">M8+M25</f>
        <v>0</v>
      </c>
      <c r="N7" s="38">
        <f t="shared" si="1"/>
        <v>4483.9979999999996</v>
      </c>
      <c r="O7" s="38">
        <f t="shared" ref="O7:Q7" si="2">O8+O25</f>
        <v>2400</v>
      </c>
      <c r="P7" s="38">
        <f t="shared" si="2"/>
        <v>1300</v>
      </c>
      <c r="Q7" s="38">
        <f t="shared" si="2"/>
        <v>3998</v>
      </c>
      <c r="R7" s="38">
        <f>R8+R25</f>
        <v>2258</v>
      </c>
      <c r="S7" s="38"/>
    </row>
    <row r="8" spans="2:19" s="81" customFormat="1" ht="15" customHeight="1" x14ac:dyDescent="0.25">
      <c r="B8" s="46" t="s">
        <v>98</v>
      </c>
      <c r="C8" s="37">
        <f t="shared" ref="C8:L8" si="3">C9+C13</f>
        <v>22365.227999999999</v>
      </c>
      <c r="D8" s="37">
        <f t="shared" si="3"/>
        <v>15900</v>
      </c>
      <c r="E8" s="37">
        <v>19967.688000000006</v>
      </c>
      <c r="F8" s="37">
        <f>F9+F13</f>
        <v>2305.15</v>
      </c>
      <c r="G8" s="37">
        <f t="shared" si="3"/>
        <v>0</v>
      </c>
      <c r="H8" s="37">
        <f t="shared" si="3"/>
        <v>0</v>
      </c>
      <c r="I8" s="37">
        <f t="shared" si="3"/>
        <v>800</v>
      </c>
      <c r="J8" s="37">
        <f t="shared" si="3"/>
        <v>1600</v>
      </c>
      <c r="K8" s="37">
        <f t="shared" si="3"/>
        <v>3101.7000000000003</v>
      </c>
      <c r="L8" s="37">
        <f t="shared" si="3"/>
        <v>3816.002</v>
      </c>
      <c r="M8" s="37">
        <f t="shared" ref="M8:N8" si="4">M9+M13</f>
        <v>0</v>
      </c>
      <c r="N8" s="37">
        <f t="shared" si="4"/>
        <v>4483.9979999999996</v>
      </c>
      <c r="O8" s="37">
        <f t="shared" ref="O8:R8" si="5">O9+O13</f>
        <v>2400</v>
      </c>
      <c r="P8" s="37">
        <f t="shared" si="5"/>
        <v>1300</v>
      </c>
      <c r="Q8" s="37">
        <f t="shared" si="5"/>
        <v>3998</v>
      </c>
      <c r="R8" s="37">
        <f t="shared" si="5"/>
        <v>2258</v>
      </c>
      <c r="S8" s="37"/>
    </row>
    <row r="9" spans="2:19" s="81" customFormat="1" ht="15" customHeight="1" x14ac:dyDescent="0.25">
      <c r="B9" s="77" t="s">
        <v>6</v>
      </c>
      <c r="C9" s="78">
        <f>C10+C11+C12</f>
        <v>22096.82</v>
      </c>
      <c r="D9" s="78">
        <f t="shared" ref="D9" si="6">D10+D11+D12</f>
        <v>15460.468000000001</v>
      </c>
      <c r="E9" s="78">
        <v>19655.200000000004</v>
      </c>
      <c r="F9" s="78">
        <f>F10+F11+F12</f>
        <v>2257</v>
      </c>
      <c r="G9" s="78">
        <f>G10+G11+G12</f>
        <v>0</v>
      </c>
      <c r="H9" s="78">
        <f>H10+H11+H12</f>
        <v>0</v>
      </c>
      <c r="I9" s="78">
        <f t="shared" ref="I9:L9" si="7">I10+I11+I12</f>
        <v>800</v>
      </c>
      <c r="J9" s="78">
        <f t="shared" si="7"/>
        <v>1600</v>
      </c>
      <c r="K9" s="78">
        <f t="shared" si="7"/>
        <v>3098.3</v>
      </c>
      <c r="L9" s="78">
        <f t="shared" si="7"/>
        <v>3672</v>
      </c>
      <c r="M9" s="78">
        <f t="shared" ref="M9:R9" si="8">M10+M11+M12</f>
        <v>0</v>
      </c>
      <c r="N9" s="78">
        <f t="shared" si="8"/>
        <v>4402.9849999999997</v>
      </c>
      <c r="O9" s="78">
        <f t="shared" si="8"/>
        <v>2395.7399999999998</v>
      </c>
      <c r="P9" s="78">
        <f t="shared" si="8"/>
        <v>1297.96</v>
      </c>
      <c r="Q9" s="78">
        <f t="shared" si="8"/>
        <v>3990</v>
      </c>
      <c r="R9" s="78">
        <f t="shared" si="8"/>
        <v>2134</v>
      </c>
      <c r="S9" s="78"/>
    </row>
    <row r="10" spans="2:19" ht="15" customHeight="1" x14ac:dyDescent="0.25">
      <c r="B10" s="23" t="s">
        <v>9</v>
      </c>
      <c r="C10" s="36">
        <v>16820.803</v>
      </c>
      <c r="D10" s="36">
        <v>10766.611000000001</v>
      </c>
      <c r="E10" s="36">
        <v>10628.171000000002</v>
      </c>
      <c r="F10" s="36">
        <v>0</v>
      </c>
      <c r="G10" s="36">
        <v>0</v>
      </c>
      <c r="H10" s="36">
        <v>0</v>
      </c>
      <c r="I10" s="36">
        <v>218.18100000000001</v>
      </c>
      <c r="J10" s="36">
        <v>736.84199999999998</v>
      </c>
      <c r="K10" s="36">
        <v>2002.952</v>
      </c>
      <c r="L10" s="36">
        <v>1269.3130000000001</v>
      </c>
      <c r="M10" s="36">
        <v>0</v>
      </c>
      <c r="N10" s="36">
        <v>1829.961</v>
      </c>
      <c r="O10" s="36">
        <v>805.27</v>
      </c>
      <c r="P10" s="36">
        <v>761.25900000000001</v>
      </c>
      <c r="Q10" s="36">
        <v>1637.22</v>
      </c>
      <c r="R10" s="36">
        <f>165+100+200</f>
        <v>465</v>
      </c>
      <c r="S10" s="36"/>
    </row>
    <row r="11" spans="2:19" ht="15" customHeight="1" x14ac:dyDescent="0.25">
      <c r="B11" s="23" t="s">
        <v>37</v>
      </c>
      <c r="C11" s="36">
        <v>5276.0169999999998</v>
      </c>
      <c r="D11" s="36">
        <v>4693.857</v>
      </c>
      <c r="E11" s="36">
        <v>9027.0290000000005</v>
      </c>
      <c r="F11" s="36">
        <v>2257</v>
      </c>
      <c r="G11" s="36">
        <v>0</v>
      </c>
      <c r="H11" s="36">
        <v>0</v>
      </c>
      <c r="I11" s="36">
        <v>581.81899999999996</v>
      </c>
      <c r="J11" s="36">
        <v>863.15800000000002</v>
      </c>
      <c r="K11" s="36">
        <v>1095.348</v>
      </c>
      <c r="L11" s="36">
        <v>2402.6869999999999</v>
      </c>
      <c r="M11" s="36">
        <v>0</v>
      </c>
      <c r="N11" s="36">
        <v>2573.0239999999999</v>
      </c>
      <c r="O11" s="36">
        <v>1590.47</v>
      </c>
      <c r="P11" s="36">
        <v>536.70100000000002</v>
      </c>
      <c r="Q11" s="36">
        <v>2352.7800000000002</v>
      </c>
      <c r="R11" s="36">
        <f>398+398+239.4+293.6+340</f>
        <v>1669</v>
      </c>
      <c r="S11" s="36"/>
    </row>
    <row r="12" spans="2:19" ht="15" customHeight="1" x14ac:dyDescent="0.25">
      <c r="B12" s="23" t="s">
        <v>8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/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/>
    </row>
    <row r="13" spans="2:19" s="81" customFormat="1" ht="15" customHeight="1" x14ac:dyDescent="0.25">
      <c r="B13" s="77" t="s">
        <v>7</v>
      </c>
      <c r="C13" s="78">
        <f>C15+C19+C23</f>
        <v>268.40800000000002</v>
      </c>
      <c r="D13" s="78">
        <f>D15+D19+D23</f>
        <v>439.53200000000004</v>
      </c>
      <c r="E13" s="78">
        <v>312.488</v>
      </c>
      <c r="F13" s="78">
        <f t="shared" ref="F13:L13" si="9">F15+F19+F23</f>
        <v>48.15</v>
      </c>
      <c r="G13" s="78">
        <f t="shared" si="9"/>
        <v>0</v>
      </c>
      <c r="H13" s="78">
        <f t="shared" si="9"/>
        <v>0</v>
      </c>
      <c r="I13" s="78">
        <f t="shared" si="9"/>
        <v>0</v>
      </c>
      <c r="J13" s="78">
        <f t="shared" si="9"/>
        <v>0</v>
      </c>
      <c r="K13" s="78">
        <f t="shared" si="9"/>
        <v>3.4</v>
      </c>
      <c r="L13" s="78">
        <f t="shared" si="9"/>
        <v>144.00200000000001</v>
      </c>
      <c r="M13" s="78">
        <f t="shared" ref="M13:N13" si="10">M15+M19+M23</f>
        <v>0</v>
      </c>
      <c r="N13" s="78">
        <f t="shared" si="10"/>
        <v>81.013000000000005</v>
      </c>
      <c r="O13" s="78">
        <f>+O14+O15+O19+O23</f>
        <v>4.26</v>
      </c>
      <c r="P13" s="78">
        <f>+P14+P15+P19+P23</f>
        <v>2.04</v>
      </c>
      <c r="Q13" s="78">
        <f>+Q14+Q15+Q19+Q23</f>
        <v>8</v>
      </c>
      <c r="R13" s="78">
        <f>+R14+R15+R19+R23</f>
        <v>124</v>
      </c>
      <c r="S13" s="78"/>
    </row>
    <row r="14" spans="2:19" s="81" customFormat="1" ht="15" customHeight="1" x14ac:dyDescent="0.25">
      <c r="B14" s="23" t="s">
        <v>37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>
        <v>4</v>
      </c>
      <c r="P14" s="36">
        <v>2</v>
      </c>
      <c r="Q14" s="36">
        <v>8</v>
      </c>
      <c r="R14" s="36">
        <f>2+120</f>
        <v>122</v>
      </c>
      <c r="S14" s="36"/>
    </row>
    <row r="15" spans="2:19" ht="15" customHeight="1" x14ac:dyDescent="0.25">
      <c r="B15" s="23" t="s">
        <v>32</v>
      </c>
      <c r="C15" s="36">
        <v>43</v>
      </c>
      <c r="D15" s="36">
        <v>87.844999999999999</v>
      </c>
      <c r="E15" s="36">
        <v>65</v>
      </c>
      <c r="F15" s="36">
        <v>17</v>
      </c>
      <c r="G15" s="36">
        <v>0</v>
      </c>
      <c r="H15" s="36">
        <v>0</v>
      </c>
      <c r="I15" s="36">
        <v>0</v>
      </c>
      <c r="J15" s="36">
        <v>0</v>
      </c>
      <c r="K15" s="36">
        <v>1.7</v>
      </c>
      <c r="L15" s="36">
        <v>100.25</v>
      </c>
      <c r="M15" s="36">
        <v>0</v>
      </c>
      <c r="N15" s="36">
        <v>10.65</v>
      </c>
      <c r="O15" s="36">
        <v>0.26</v>
      </c>
      <c r="P15" s="36">
        <v>0</v>
      </c>
      <c r="Q15" s="36">
        <v>0</v>
      </c>
      <c r="R15" s="36">
        <v>0</v>
      </c>
      <c r="S15" s="36"/>
    </row>
    <row r="16" spans="2:19" s="50" customFormat="1" ht="15" customHeight="1" x14ac:dyDescent="0.25">
      <c r="B16" s="23" t="s">
        <v>13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</row>
    <row r="17" spans="2:19" s="50" customFormat="1" ht="15" customHeight="1" x14ac:dyDescent="0.25">
      <c r="B17" s="24" t="s">
        <v>38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/>
    </row>
    <row r="18" spans="2:19" s="50" customFormat="1" ht="15" customHeight="1" x14ac:dyDescent="0.25">
      <c r="B18" s="24" t="s">
        <v>39</v>
      </c>
      <c r="C18" s="49">
        <v>42</v>
      </c>
      <c r="D18" s="49">
        <v>87.844999999999999</v>
      </c>
      <c r="E18" s="49">
        <v>65</v>
      </c>
      <c r="F18" s="49">
        <v>17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45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/>
    </row>
    <row r="19" spans="2:19" ht="15" customHeight="1" x14ac:dyDescent="0.25">
      <c r="B19" s="23" t="s">
        <v>33</v>
      </c>
      <c r="C19" s="36">
        <v>119</v>
      </c>
      <c r="D19" s="36">
        <v>328.827</v>
      </c>
      <c r="E19" s="36">
        <v>180.25799999999998</v>
      </c>
      <c r="F19" s="36">
        <v>30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33</v>
      </c>
      <c r="M19" s="36">
        <v>0</v>
      </c>
      <c r="N19" s="36">
        <v>50</v>
      </c>
      <c r="O19" s="36">
        <v>0</v>
      </c>
      <c r="P19" s="36">
        <v>0</v>
      </c>
      <c r="Q19" s="36">
        <v>0</v>
      </c>
      <c r="R19" s="36">
        <v>0</v>
      </c>
      <c r="S19" s="36"/>
    </row>
    <row r="20" spans="2:19" ht="15" customHeight="1" x14ac:dyDescent="0.25">
      <c r="B20" s="23" t="s">
        <v>13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2:19" ht="15" customHeight="1" x14ac:dyDescent="0.25">
      <c r="B21" s="24" t="s">
        <v>38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/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/>
    </row>
    <row r="22" spans="2:19" ht="15" customHeight="1" x14ac:dyDescent="0.25">
      <c r="B22" s="24" t="s">
        <v>39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/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/>
    </row>
    <row r="23" spans="2:19" ht="15" customHeight="1" x14ac:dyDescent="0.25">
      <c r="B23" s="23" t="s">
        <v>12</v>
      </c>
      <c r="C23" s="36">
        <v>106.408</v>
      </c>
      <c r="D23" s="36">
        <v>22.86</v>
      </c>
      <c r="E23" s="36">
        <v>67.23</v>
      </c>
      <c r="F23" s="36">
        <v>1.1499999999999999</v>
      </c>
      <c r="G23" s="36">
        <v>0</v>
      </c>
      <c r="H23" s="36">
        <v>0</v>
      </c>
      <c r="I23" s="36">
        <v>0</v>
      </c>
      <c r="J23" s="36">
        <v>0</v>
      </c>
      <c r="K23" s="36">
        <v>1.7</v>
      </c>
      <c r="L23" s="36">
        <v>10.752000000000001</v>
      </c>
      <c r="M23" s="36">
        <v>0</v>
      </c>
      <c r="N23" s="36">
        <v>20.363</v>
      </c>
      <c r="O23" s="36">
        <v>0</v>
      </c>
      <c r="P23" s="36">
        <v>0.04</v>
      </c>
      <c r="Q23" s="36">
        <v>0</v>
      </c>
      <c r="R23" s="36">
        <f>2</f>
        <v>2</v>
      </c>
      <c r="S23" s="36"/>
    </row>
    <row r="24" spans="2:19" ht="15" customHeight="1" x14ac:dyDescent="0.25">
      <c r="B24" s="11"/>
      <c r="C24" s="36"/>
      <c r="D24" s="36"/>
      <c r="E24" s="36"/>
    </row>
    <row r="25" spans="2:19" s="100" customFormat="1" ht="15" customHeight="1" x14ac:dyDescent="0.25">
      <c r="B25" s="46" t="s">
        <v>99</v>
      </c>
      <c r="C25" s="37">
        <f>C26+C30+C34</f>
        <v>0</v>
      </c>
      <c r="D25" s="37">
        <v>100</v>
      </c>
      <c r="E25" s="37">
        <v>0</v>
      </c>
      <c r="F25" s="37">
        <f t="shared" ref="F25:K25" si="11">F26+F30+F34</f>
        <v>0</v>
      </c>
      <c r="G25" s="37">
        <f t="shared" si="11"/>
        <v>0</v>
      </c>
      <c r="H25" s="37">
        <f t="shared" si="11"/>
        <v>0</v>
      </c>
      <c r="I25" s="37">
        <f t="shared" si="11"/>
        <v>0</v>
      </c>
      <c r="J25" s="37">
        <f t="shared" si="11"/>
        <v>0</v>
      </c>
      <c r="K25" s="37">
        <f t="shared" si="11"/>
        <v>0</v>
      </c>
      <c r="L25" s="37">
        <f t="shared" ref="L25:M25" si="12">L26+L30+L34</f>
        <v>0</v>
      </c>
      <c r="M25" s="37">
        <f t="shared" si="12"/>
        <v>0</v>
      </c>
      <c r="N25" s="37">
        <f t="shared" ref="N25:O25" si="13">N26+N30+N34</f>
        <v>0</v>
      </c>
      <c r="O25" s="37">
        <f t="shared" si="13"/>
        <v>0</v>
      </c>
      <c r="P25" s="37">
        <f t="shared" ref="P25:Q25" si="14">P26+P30+P34</f>
        <v>0</v>
      </c>
      <c r="Q25" s="37">
        <f t="shared" si="14"/>
        <v>0</v>
      </c>
      <c r="R25" s="37">
        <f t="shared" ref="R25" si="15">R26+R30+R34</f>
        <v>0</v>
      </c>
      <c r="S25" s="37"/>
    </row>
    <row r="26" spans="2:19" ht="15" customHeight="1" x14ac:dyDescent="0.25">
      <c r="B26" s="15" t="s">
        <v>32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/>
    </row>
    <row r="27" spans="2:19" ht="15" customHeight="1" x14ac:dyDescent="0.25">
      <c r="B27" s="15" t="s">
        <v>13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2:19" ht="15" customHeight="1" x14ac:dyDescent="0.25">
      <c r="B28" s="23" t="s">
        <v>38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/>
    </row>
    <row r="29" spans="2:19" ht="15" customHeight="1" x14ac:dyDescent="0.25">
      <c r="B29" s="23" t="s">
        <v>39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/>
    </row>
    <row r="30" spans="2:19" ht="15" customHeight="1" x14ac:dyDescent="0.25">
      <c r="B30" s="15" t="s">
        <v>33</v>
      </c>
      <c r="C30" s="36">
        <v>0</v>
      </c>
      <c r="D30" s="36">
        <v>100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/>
    </row>
    <row r="31" spans="2:19" ht="15" customHeight="1" x14ac:dyDescent="0.25">
      <c r="B31" s="15" t="s">
        <v>13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2:19" ht="15" customHeight="1" x14ac:dyDescent="0.25">
      <c r="B32" s="23" t="s">
        <v>38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/>
    </row>
    <row r="33" spans="2:19" ht="15" customHeight="1" x14ac:dyDescent="0.25">
      <c r="B33" s="23" t="s">
        <v>39</v>
      </c>
      <c r="C33" s="36">
        <v>0</v>
      </c>
      <c r="D33" s="36">
        <v>100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/>
    </row>
    <row r="34" spans="2:19" ht="15" customHeight="1" x14ac:dyDescent="0.25">
      <c r="B34" s="21" t="s">
        <v>12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6"/>
    </row>
    <row r="35" spans="2:19" ht="15" customHeight="1" x14ac:dyDescent="0.25">
      <c r="B35" s="17" t="s">
        <v>114</v>
      </c>
      <c r="C35" s="11"/>
      <c r="D35" s="11"/>
      <c r="E35" s="11"/>
    </row>
    <row r="36" spans="2:19" ht="15" customHeight="1" x14ac:dyDescent="0.25">
      <c r="B36" s="17" t="s">
        <v>69</v>
      </c>
      <c r="C36" s="11"/>
      <c r="D36" s="11"/>
      <c r="E36" s="11"/>
    </row>
    <row r="37" spans="2:19" ht="15" customHeight="1" x14ac:dyDescent="0.25">
      <c r="B37" s="17" t="s">
        <v>68</v>
      </c>
      <c r="C37" s="11"/>
      <c r="D37" s="11"/>
      <c r="E37" s="11"/>
    </row>
    <row r="38" spans="2:19" ht="15" customHeight="1" x14ac:dyDescent="0.25">
      <c r="B38" s="17" t="s">
        <v>110</v>
      </c>
      <c r="C38" s="11"/>
      <c r="D38" s="11"/>
      <c r="E38" s="11"/>
    </row>
    <row r="39" spans="2:19" ht="15" customHeight="1" x14ac:dyDescent="0.25">
      <c r="B39" s="17" t="s">
        <v>111</v>
      </c>
      <c r="C39" s="11"/>
      <c r="D39" s="11"/>
      <c r="E39" s="11"/>
    </row>
    <row r="40" spans="2:19" ht="15" customHeight="1" x14ac:dyDescent="0.25">
      <c r="B40" s="10"/>
    </row>
  </sheetData>
  <mergeCells count="16">
    <mergeCell ref="R4:R5"/>
    <mergeCell ref="Q4:Q5"/>
    <mergeCell ref="K4:K5"/>
    <mergeCell ref="P4:P5"/>
    <mergeCell ref="O4:O5"/>
    <mergeCell ref="N4:N5"/>
    <mergeCell ref="M4:M5"/>
    <mergeCell ref="L4:L5"/>
    <mergeCell ref="G4:G5"/>
    <mergeCell ref="H4:H5"/>
    <mergeCell ref="I4:I5"/>
    <mergeCell ref="J4:J5"/>
    <mergeCell ref="C4:C5"/>
    <mergeCell ref="E4:E5"/>
    <mergeCell ref="D4:D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74</v>
      </c>
    </row>
    <row r="4" spans="2:19" ht="15" customHeight="1" x14ac:dyDescent="0.25">
      <c r="B4" s="11"/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  <c r="S4" s="98"/>
    </row>
    <row r="5" spans="2:19" ht="15" customHeight="1" x14ac:dyDescent="0.25">
      <c r="B5" s="11"/>
      <c r="C5" s="122"/>
      <c r="D5" s="122"/>
      <c r="E5" s="122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98"/>
    </row>
    <row r="6" spans="2:19" ht="15" customHeight="1" x14ac:dyDescent="0.25">
      <c r="B6" s="11"/>
      <c r="C6" s="79"/>
      <c r="D6" s="79"/>
      <c r="E6" s="79"/>
    </row>
    <row r="7" spans="2:19" ht="15" customHeight="1" x14ac:dyDescent="0.25">
      <c r="B7" s="13" t="s">
        <v>97</v>
      </c>
      <c r="C7" s="69"/>
      <c r="D7" s="69"/>
      <c r="E7" s="69"/>
    </row>
    <row r="8" spans="2:19" ht="15" customHeight="1" x14ac:dyDescent="0.25">
      <c r="B8" s="14" t="s">
        <v>4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/>
    </row>
    <row r="9" spans="2:19" ht="15" customHeight="1" x14ac:dyDescent="0.25">
      <c r="B9" s="23" t="s">
        <v>9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/>
    </row>
    <row r="10" spans="2:19" ht="15" customHeight="1" x14ac:dyDescent="0.25">
      <c r="B10" s="23" t="s">
        <v>36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/>
    </row>
    <row r="11" spans="2:19" ht="15" customHeight="1" x14ac:dyDescent="0.25">
      <c r="B11" s="23" t="s">
        <v>16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/>
    </row>
    <row r="12" spans="2:19" ht="15" customHeight="1" x14ac:dyDescent="0.25">
      <c r="B12" s="23" t="s">
        <v>37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/>
    </row>
    <row r="13" spans="2:19" ht="15" customHeight="1" x14ac:dyDescent="0.25">
      <c r="B13" s="23" t="s">
        <v>17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/>
    </row>
    <row r="14" spans="2:19" ht="15" customHeight="1" x14ac:dyDescent="0.25">
      <c r="B14" s="23" t="s">
        <v>18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/>
    </row>
    <row r="15" spans="2:19" ht="15" customHeight="1" x14ac:dyDescent="0.25">
      <c r="B15" s="23" t="s">
        <v>19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/>
    </row>
    <row r="16" spans="2:19" ht="15" customHeight="1" x14ac:dyDescent="0.25">
      <c r="B16" s="23" t="s">
        <v>12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/>
    </row>
    <row r="17" spans="2:19" ht="15" customHeight="1" x14ac:dyDescent="0.25">
      <c r="B17" s="23" t="s">
        <v>13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</row>
    <row r="18" spans="2:19" ht="15" customHeight="1" x14ac:dyDescent="0.25">
      <c r="B18" s="24" t="s">
        <v>14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/>
    </row>
    <row r="19" spans="2:19" ht="15" customHeight="1" x14ac:dyDescent="0.25">
      <c r="B19" s="24" t="s">
        <v>15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/>
    </row>
    <row r="20" spans="2:19" ht="15" customHeight="1" x14ac:dyDescent="0.25">
      <c r="B20" s="25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2:19" ht="15" customHeight="1" x14ac:dyDescent="0.25">
      <c r="B21" s="14" t="s">
        <v>35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/>
    </row>
    <row r="22" spans="2:19" ht="15" customHeight="1" x14ac:dyDescent="0.25">
      <c r="B22" s="23" t="s">
        <v>9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/>
    </row>
    <row r="23" spans="2:19" ht="15" customHeight="1" x14ac:dyDescent="0.25">
      <c r="B23" s="23" t="s">
        <v>36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/>
    </row>
    <row r="24" spans="2:19" ht="15" customHeight="1" x14ac:dyDescent="0.25">
      <c r="B24" s="23" t="s">
        <v>16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/>
    </row>
    <row r="25" spans="2:19" ht="15" customHeight="1" x14ac:dyDescent="0.25">
      <c r="B25" s="23" t="s">
        <v>37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/>
    </row>
    <row r="26" spans="2:19" ht="15" customHeight="1" x14ac:dyDescent="0.25">
      <c r="B26" s="23" t="s">
        <v>17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/>
    </row>
    <row r="27" spans="2:19" ht="15" customHeight="1" x14ac:dyDescent="0.25">
      <c r="B27" s="23" t="s">
        <v>18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/>
    </row>
    <row r="28" spans="2:19" ht="15" customHeight="1" x14ac:dyDescent="0.25">
      <c r="B28" s="23" t="s">
        <v>19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/>
    </row>
    <row r="29" spans="2:19" ht="15" customHeight="1" x14ac:dyDescent="0.25">
      <c r="B29" s="23" t="s">
        <v>12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/>
    </row>
    <row r="30" spans="2:19" ht="15" customHeight="1" x14ac:dyDescent="0.25">
      <c r="B30" s="23" t="s">
        <v>13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2:19" ht="15" customHeight="1" x14ac:dyDescent="0.25">
      <c r="B31" s="24" t="s">
        <v>14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/>
    </row>
    <row r="32" spans="2:19" ht="15" customHeight="1" x14ac:dyDescent="0.25">
      <c r="B32" s="54" t="s">
        <v>15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0"/>
    </row>
    <row r="33" spans="2:5" ht="15" customHeight="1" x14ac:dyDescent="0.25">
      <c r="B33" s="17" t="s">
        <v>114</v>
      </c>
      <c r="C33" s="11"/>
      <c r="D33" s="11"/>
      <c r="E33" s="11"/>
    </row>
    <row r="34" spans="2:5" ht="15" customHeight="1" x14ac:dyDescent="0.25">
      <c r="B34" s="17" t="s">
        <v>69</v>
      </c>
      <c r="C34" s="11"/>
      <c r="D34" s="11"/>
      <c r="E34" s="11"/>
    </row>
  </sheetData>
  <sheetProtection algorithmName="SHA-512" hashValue="GTzUVJ0F2O5p/veroVUhNt41PW7leigHCxgFd8MsrslE2bb6TBGQTqyA4YG1di9R2hWyue0Uyh8/xSfhNm1AEw==" saltValue="5w4iJH0d498277dKrfRbiQ==" spinCount="100000" sheet="1" objects="1" scenarios="1"/>
  <mergeCells count="16">
    <mergeCell ref="R4:R5"/>
    <mergeCell ref="Q4:Q5"/>
    <mergeCell ref="M4:M5"/>
    <mergeCell ref="L4:L5"/>
    <mergeCell ref="K4:K5"/>
    <mergeCell ref="P4:P5"/>
    <mergeCell ref="J4:J5"/>
    <mergeCell ref="O4:O5"/>
    <mergeCell ref="N4:N5"/>
    <mergeCell ref="C4:C5"/>
    <mergeCell ref="D4:D5"/>
    <mergeCell ref="E4:E5"/>
    <mergeCell ref="I4:I5"/>
    <mergeCell ref="H4:H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W22" sqref="W22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5" width="10.7109375" style="1" customWidth="1"/>
    <col min="26" max="16384" width="9.140625" style="1"/>
  </cols>
  <sheetData>
    <row r="3" spans="2:19" ht="15" customHeight="1" x14ac:dyDescent="0.25">
      <c r="B3" s="19" t="s">
        <v>70</v>
      </c>
    </row>
    <row r="4" spans="2:19" ht="15" customHeight="1" x14ac:dyDescent="0.25">
      <c r="B4" s="11"/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  <c r="S4" s="98"/>
    </row>
    <row r="5" spans="2:19" ht="15" customHeight="1" x14ac:dyDescent="0.25">
      <c r="B5" s="11"/>
      <c r="C5" s="122"/>
      <c r="D5" s="122"/>
      <c r="E5" s="122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98"/>
    </row>
    <row r="6" spans="2:19" ht="15" customHeight="1" x14ac:dyDescent="0.25">
      <c r="B6" s="11"/>
      <c r="C6" s="79"/>
      <c r="D6" s="79"/>
      <c r="E6" s="79"/>
    </row>
    <row r="7" spans="2:19" ht="15" customHeight="1" x14ac:dyDescent="0.25">
      <c r="B7" s="13" t="s">
        <v>96</v>
      </c>
      <c r="C7" s="38">
        <f t="shared" ref="C7:K7" si="0">C8+C18</f>
        <v>5604</v>
      </c>
      <c r="D7" s="38">
        <f t="shared" si="0"/>
        <v>2787.36</v>
      </c>
      <c r="E7" s="38">
        <v>1373.18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  <c r="K7" s="38">
        <f t="shared" si="0"/>
        <v>350</v>
      </c>
      <c r="L7" s="38">
        <v>0</v>
      </c>
      <c r="M7" s="38">
        <v>0</v>
      </c>
      <c r="N7" s="38">
        <f t="shared" ref="N7:R7" si="1">N8+N18</f>
        <v>1973.335</v>
      </c>
      <c r="O7" s="38">
        <f t="shared" si="1"/>
        <v>0</v>
      </c>
      <c r="P7" s="38">
        <f t="shared" si="1"/>
        <v>0</v>
      </c>
      <c r="Q7" s="38">
        <f t="shared" si="1"/>
        <v>700</v>
      </c>
      <c r="R7" s="38">
        <f t="shared" si="1"/>
        <v>680</v>
      </c>
      <c r="S7" s="117"/>
    </row>
    <row r="8" spans="2:19" ht="15" customHeight="1" x14ac:dyDescent="0.25">
      <c r="B8" s="14" t="s">
        <v>4</v>
      </c>
      <c r="C8" s="37">
        <f>SUM(C9:C16)</f>
        <v>0</v>
      </c>
      <c r="D8" s="37">
        <f>SUM(D9:D16)</f>
        <v>960.47</v>
      </c>
      <c r="E8" s="37">
        <v>0</v>
      </c>
      <c r="F8" s="37">
        <f t="shared" ref="F8:K8" si="2">SUM(F9:F16)</f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/>
    </row>
    <row r="9" spans="2:19" ht="15" customHeight="1" x14ac:dyDescent="0.25">
      <c r="B9" s="23" t="s">
        <v>9</v>
      </c>
      <c r="C9" s="36">
        <v>0</v>
      </c>
      <c r="D9" s="36">
        <v>70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/>
    </row>
    <row r="10" spans="2:19" ht="15" customHeight="1" x14ac:dyDescent="0.25">
      <c r="B10" s="23" t="s">
        <v>36</v>
      </c>
      <c r="C10" s="36">
        <v>0</v>
      </c>
      <c r="D10" s="36">
        <v>49.17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/>
    </row>
    <row r="11" spans="2:19" ht="15" customHeight="1" x14ac:dyDescent="0.25">
      <c r="B11" s="23" t="s">
        <v>16</v>
      </c>
      <c r="C11" s="36">
        <v>0</v>
      </c>
      <c r="D11" s="36">
        <v>60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/>
    </row>
    <row r="12" spans="2:19" ht="15" customHeight="1" x14ac:dyDescent="0.25">
      <c r="B12" s="23" t="s">
        <v>37</v>
      </c>
      <c r="C12" s="36">
        <v>0</v>
      </c>
      <c r="D12" s="36">
        <v>17.09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/>
    </row>
    <row r="13" spans="2:19" ht="15" customHeight="1" x14ac:dyDescent="0.25">
      <c r="B13" s="23" t="s">
        <v>17</v>
      </c>
      <c r="C13" s="36">
        <v>0</v>
      </c>
      <c r="D13" s="36">
        <v>88.34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/>
    </row>
    <row r="14" spans="2:19" ht="15" customHeight="1" x14ac:dyDescent="0.25">
      <c r="B14" s="23" t="s">
        <v>18</v>
      </c>
      <c r="C14" s="36">
        <v>0</v>
      </c>
      <c r="D14" s="36">
        <v>168.51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/>
    </row>
    <row r="15" spans="2:19" ht="15" customHeight="1" x14ac:dyDescent="0.25">
      <c r="B15" s="23" t="s">
        <v>19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/>
    </row>
    <row r="16" spans="2:19" ht="15" customHeight="1" x14ac:dyDescent="0.25">
      <c r="B16" s="23" t="s">
        <v>12</v>
      </c>
      <c r="C16" s="36">
        <v>0</v>
      </c>
      <c r="D16" s="36">
        <v>507.36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/>
    </row>
    <row r="17" spans="2:19" ht="15" customHeight="1" x14ac:dyDescent="0.25">
      <c r="B17" s="25"/>
      <c r="C17" s="36"/>
      <c r="D17" s="36"/>
      <c r="E17" s="36"/>
    </row>
    <row r="18" spans="2:19" ht="15" customHeight="1" x14ac:dyDescent="0.25">
      <c r="B18" s="14" t="s">
        <v>35</v>
      </c>
      <c r="C18" s="37">
        <f>SUM(C19:C26)</f>
        <v>5604</v>
      </c>
      <c r="D18" s="37">
        <f>SUM(D19:D26)</f>
        <v>1826.89</v>
      </c>
      <c r="E18" s="37">
        <v>1373.18</v>
      </c>
      <c r="F18" s="37">
        <f t="shared" ref="F18:K18" si="3">SUM(F19:F26)</f>
        <v>0</v>
      </c>
      <c r="G18" s="37">
        <f t="shared" si="3"/>
        <v>0</v>
      </c>
      <c r="H18" s="37">
        <f t="shared" si="3"/>
        <v>0</v>
      </c>
      <c r="I18" s="37">
        <f t="shared" si="3"/>
        <v>0</v>
      </c>
      <c r="J18" s="37">
        <f t="shared" si="3"/>
        <v>0</v>
      </c>
      <c r="K18" s="37">
        <f t="shared" si="3"/>
        <v>350</v>
      </c>
      <c r="L18" s="37">
        <v>0</v>
      </c>
      <c r="M18" s="37">
        <v>0</v>
      </c>
      <c r="N18" s="37">
        <f t="shared" ref="N18:R18" si="4">SUM(N19:N26)</f>
        <v>1973.335</v>
      </c>
      <c r="O18" s="37">
        <f t="shared" si="4"/>
        <v>0</v>
      </c>
      <c r="P18" s="37">
        <f t="shared" si="4"/>
        <v>0</v>
      </c>
      <c r="Q18" s="37">
        <f t="shared" si="4"/>
        <v>700</v>
      </c>
      <c r="R18" s="37">
        <f t="shared" si="4"/>
        <v>680</v>
      </c>
      <c r="S18" s="37"/>
    </row>
    <row r="19" spans="2:19" ht="15" customHeight="1" x14ac:dyDescent="0.25">
      <c r="B19" s="23" t="s">
        <v>9</v>
      </c>
      <c r="C19" s="36">
        <v>2165</v>
      </c>
      <c r="D19" s="36">
        <v>1046.9870000000001</v>
      </c>
      <c r="E19" s="36">
        <v>867.32500000000005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1436.49</v>
      </c>
      <c r="O19" s="36">
        <v>0</v>
      </c>
      <c r="P19" s="36">
        <v>0</v>
      </c>
      <c r="Q19" s="36">
        <v>700</v>
      </c>
      <c r="R19" s="36">
        <v>180</v>
      </c>
      <c r="S19" s="36"/>
    </row>
    <row r="20" spans="2:19" ht="15" customHeight="1" x14ac:dyDescent="0.25">
      <c r="B20" s="23" t="s">
        <v>36</v>
      </c>
      <c r="C20" s="36">
        <v>2700</v>
      </c>
      <c r="D20" s="36">
        <v>20</v>
      </c>
      <c r="E20" s="36">
        <v>505.85500000000002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f>(12500000+49500000)/1000000</f>
        <v>62</v>
      </c>
      <c r="O20" s="36">
        <v>0</v>
      </c>
      <c r="P20" s="36">
        <v>0</v>
      </c>
      <c r="Q20" s="36">
        <v>0</v>
      </c>
      <c r="R20" s="36">
        <v>0</v>
      </c>
      <c r="S20" s="36"/>
    </row>
    <row r="21" spans="2:19" ht="15" customHeight="1" x14ac:dyDescent="0.25">
      <c r="B21" s="23" t="s">
        <v>16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/>
    </row>
    <row r="22" spans="2:19" ht="15" customHeight="1" x14ac:dyDescent="0.25">
      <c r="B22" s="23" t="s">
        <v>37</v>
      </c>
      <c r="C22" s="36">
        <v>0</v>
      </c>
      <c r="D22" s="36">
        <v>614.90300000000002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350</v>
      </c>
      <c r="L22" s="36">
        <v>0</v>
      </c>
      <c r="M22" s="36">
        <v>0</v>
      </c>
      <c r="N22" s="36">
        <f>(162500000+202950000)/1000000</f>
        <v>365.45</v>
      </c>
      <c r="O22" s="36">
        <v>0</v>
      </c>
      <c r="P22" s="36">
        <v>0</v>
      </c>
      <c r="Q22" s="36">
        <v>0</v>
      </c>
      <c r="R22" s="36">
        <v>500</v>
      </c>
      <c r="S22" s="36"/>
    </row>
    <row r="23" spans="2:19" ht="15" customHeight="1" x14ac:dyDescent="0.25">
      <c r="B23" s="23" t="s">
        <v>17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/>
    </row>
    <row r="24" spans="2:19" ht="15" customHeight="1" x14ac:dyDescent="0.25">
      <c r="B24" s="23" t="s">
        <v>18</v>
      </c>
      <c r="C24" s="36">
        <v>739</v>
      </c>
      <c r="D24" s="36">
        <v>65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89.1</v>
      </c>
      <c r="O24" s="36">
        <v>0</v>
      </c>
      <c r="P24" s="36">
        <v>0</v>
      </c>
      <c r="Q24" s="36">
        <v>0</v>
      </c>
      <c r="R24" s="36">
        <v>0</v>
      </c>
      <c r="S24" s="36"/>
    </row>
    <row r="25" spans="2:19" ht="15" customHeight="1" x14ac:dyDescent="0.25">
      <c r="B25" s="23" t="s">
        <v>19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/>
    </row>
    <row r="26" spans="2:19" ht="15" customHeight="1" x14ac:dyDescent="0.25">
      <c r="B26" s="51" t="s">
        <v>12</v>
      </c>
      <c r="C26" s="39">
        <v>0</v>
      </c>
      <c r="D26" s="39">
        <v>80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20.295000000000002</v>
      </c>
      <c r="O26" s="39">
        <v>0</v>
      </c>
      <c r="P26" s="39">
        <v>0</v>
      </c>
      <c r="Q26" s="39">
        <v>0</v>
      </c>
      <c r="R26" s="39">
        <v>0</v>
      </c>
      <c r="S26" s="36"/>
    </row>
    <row r="27" spans="2:19" ht="15" customHeight="1" x14ac:dyDescent="0.25">
      <c r="B27" s="17" t="s">
        <v>114</v>
      </c>
      <c r="C27" s="11"/>
      <c r="D27" s="11"/>
      <c r="E27" s="11"/>
    </row>
    <row r="28" spans="2:19" ht="15" customHeight="1" x14ac:dyDescent="0.25">
      <c r="B28" s="17" t="s">
        <v>69</v>
      </c>
      <c r="C28" s="11"/>
      <c r="D28" s="11"/>
      <c r="E28" s="11"/>
    </row>
    <row r="29" spans="2:19" ht="15" customHeight="1" x14ac:dyDescent="0.25">
      <c r="B29" s="17" t="s">
        <v>103</v>
      </c>
      <c r="C29" s="11"/>
      <c r="D29" s="11"/>
      <c r="E29" s="11"/>
    </row>
  </sheetData>
  <sheetProtection algorithmName="SHA-512" hashValue="BgDpLBRnzI6y0ZRfS6ie90hI470FJ9XRzikhNUWb33+kX8hbOjnflzwsG31GQ70Wy64TCks4WGptFlL71j173Q==" saltValue="voLg+rfVvr6rHHCBTEep0Q==" spinCount="100000" sheet="1" objects="1" scenarios="1"/>
  <mergeCells count="16">
    <mergeCell ref="R4:R5"/>
    <mergeCell ref="Q4:Q5"/>
    <mergeCell ref="M4:M5"/>
    <mergeCell ref="L4:L5"/>
    <mergeCell ref="K4:K5"/>
    <mergeCell ref="P4:P5"/>
    <mergeCell ref="J4:J5"/>
    <mergeCell ref="O4:O5"/>
    <mergeCell ref="N4:N5"/>
    <mergeCell ref="C4:C5"/>
    <mergeCell ref="E4:E5"/>
    <mergeCell ref="D4:D5"/>
    <mergeCell ref="I4:I5"/>
    <mergeCell ref="H4:H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67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Y23" sqref="Y23"/>
    </sheetView>
  </sheetViews>
  <sheetFormatPr defaultRowHeight="15" customHeight="1" x14ac:dyDescent="0.25"/>
  <cols>
    <col min="1" max="1" width="3.7109375" style="1" customWidth="1"/>
    <col min="2" max="2" width="60.7109375" style="1" customWidth="1"/>
    <col min="3" max="19" width="10.7109375" style="11" customWidth="1"/>
    <col min="20" max="20" width="9.140625" style="1" customWidth="1"/>
    <col min="21" max="16384" width="9.140625" style="1"/>
  </cols>
  <sheetData>
    <row r="3" spans="2:19" ht="15" customHeight="1" x14ac:dyDescent="0.25">
      <c r="B3" s="19" t="s">
        <v>95</v>
      </c>
    </row>
    <row r="4" spans="2:19" ht="15" customHeight="1" x14ac:dyDescent="0.25">
      <c r="B4" s="11"/>
      <c r="C4" s="121">
        <v>2022</v>
      </c>
      <c r="D4" s="121">
        <v>2023</v>
      </c>
      <c r="E4" s="121">
        <v>2024</v>
      </c>
      <c r="F4" s="119">
        <v>45597</v>
      </c>
      <c r="G4" s="119">
        <v>45627</v>
      </c>
      <c r="H4" s="119">
        <v>45658</v>
      </c>
      <c r="I4" s="119">
        <v>45689</v>
      </c>
      <c r="J4" s="119">
        <v>45717</v>
      </c>
      <c r="K4" s="119">
        <v>45748</v>
      </c>
      <c r="L4" s="119">
        <v>45778</v>
      </c>
      <c r="M4" s="119">
        <v>45809</v>
      </c>
      <c r="N4" s="119">
        <v>45839</v>
      </c>
      <c r="O4" s="119">
        <v>45870</v>
      </c>
      <c r="P4" s="119">
        <v>45901</v>
      </c>
      <c r="Q4" s="119">
        <v>45931</v>
      </c>
      <c r="R4" s="119">
        <v>45962</v>
      </c>
      <c r="S4" s="98"/>
    </row>
    <row r="5" spans="2:19" ht="15" customHeight="1" x14ac:dyDescent="0.25">
      <c r="B5" s="11"/>
      <c r="C5" s="122"/>
      <c r="D5" s="122"/>
      <c r="E5" s="122"/>
      <c r="F5" s="120"/>
      <c r="G5" s="120">
        <v>45413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98"/>
    </row>
    <row r="6" spans="2:19" ht="15" customHeight="1" x14ac:dyDescent="0.25">
      <c r="B6" s="11"/>
      <c r="C6" s="95"/>
      <c r="D6" s="95"/>
      <c r="E6" s="95"/>
    </row>
    <row r="7" spans="2:19" s="80" customFormat="1" ht="15" customHeight="1" x14ac:dyDescent="0.25">
      <c r="B7" s="22" t="s">
        <v>124</v>
      </c>
      <c r="C7" s="37">
        <f t="shared" ref="C7:R7" si="0">C8</f>
        <v>0</v>
      </c>
      <c r="D7" s="37">
        <f t="shared" si="0"/>
        <v>0</v>
      </c>
      <c r="E7" s="38">
        <v>1502.94552</v>
      </c>
      <c r="F7" s="37">
        <f t="shared" si="0"/>
        <v>0</v>
      </c>
      <c r="G7" s="37">
        <f t="shared" si="0"/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  <c r="M7" s="37">
        <f t="shared" si="0"/>
        <v>0</v>
      </c>
      <c r="N7" s="37">
        <f t="shared" si="0"/>
        <v>0</v>
      </c>
      <c r="O7" s="37">
        <f t="shared" si="0"/>
        <v>0</v>
      </c>
      <c r="P7" s="37">
        <f t="shared" si="0"/>
        <v>0</v>
      </c>
      <c r="Q7" s="37">
        <f t="shared" si="0"/>
        <v>0</v>
      </c>
      <c r="R7" s="37">
        <f t="shared" si="0"/>
        <v>0</v>
      </c>
      <c r="S7" s="37"/>
    </row>
    <row r="8" spans="2:19" s="81" customFormat="1" ht="15" customHeight="1" x14ac:dyDescent="0.25">
      <c r="B8" s="14" t="s">
        <v>5</v>
      </c>
      <c r="C8" s="37">
        <f t="shared" ref="C8:D8" si="1">SUM(C9:C16)</f>
        <v>0</v>
      </c>
      <c r="D8" s="37">
        <f t="shared" si="1"/>
        <v>0</v>
      </c>
      <c r="E8" s="37">
        <v>1502.94552</v>
      </c>
      <c r="F8" s="37">
        <f t="shared" ref="F8:K8" si="2">SUM(F9:F16)</f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f t="shared" ref="L8:M8" si="3">SUM(L9:L16)</f>
        <v>0</v>
      </c>
      <c r="M8" s="37">
        <f t="shared" si="3"/>
        <v>0</v>
      </c>
      <c r="N8" s="37">
        <f t="shared" ref="N8:O8" si="4">SUM(N9:N16)</f>
        <v>0</v>
      </c>
      <c r="O8" s="37">
        <f t="shared" si="4"/>
        <v>0</v>
      </c>
      <c r="P8" s="37">
        <f t="shared" ref="P8:Q8" si="5">SUM(P9:P16)</f>
        <v>0</v>
      </c>
      <c r="Q8" s="37">
        <f t="shared" si="5"/>
        <v>0</v>
      </c>
      <c r="R8" s="37">
        <f t="shared" ref="R8" si="6">SUM(R9:R16)</f>
        <v>0</v>
      </c>
      <c r="S8" s="37"/>
    </row>
    <row r="9" spans="2:19" ht="15" customHeight="1" x14ac:dyDescent="0.25">
      <c r="B9" s="23" t="s">
        <v>9</v>
      </c>
      <c r="C9" s="36">
        <v>0</v>
      </c>
      <c r="D9" s="36">
        <v>0</v>
      </c>
      <c r="E9" s="36">
        <v>283.96391999999997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/>
    </row>
    <row r="10" spans="2:19" ht="15" customHeight="1" x14ac:dyDescent="0.25">
      <c r="B10" s="23" t="s">
        <v>36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/>
    </row>
    <row r="11" spans="2:19" ht="15" customHeight="1" x14ac:dyDescent="0.25">
      <c r="B11" s="23" t="s">
        <v>16</v>
      </c>
      <c r="C11" s="36">
        <v>0</v>
      </c>
      <c r="D11" s="36">
        <v>0</v>
      </c>
      <c r="E11" s="36">
        <v>11.942159999999999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/>
    </row>
    <row r="12" spans="2:19" ht="15" customHeight="1" x14ac:dyDescent="0.25">
      <c r="B12" s="23" t="s">
        <v>37</v>
      </c>
      <c r="C12" s="36">
        <v>0</v>
      </c>
      <c r="D12" s="36">
        <v>0</v>
      </c>
      <c r="E12" s="36">
        <v>10.199999999999999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/>
    </row>
    <row r="13" spans="2:19" ht="15" customHeight="1" x14ac:dyDescent="0.25">
      <c r="B13" s="23" t="s">
        <v>17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/>
    </row>
    <row r="14" spans="2:19" ht="15" customHeight="1" x14ac:dyDescent="0.25">
      <c r="B14" s="23" t="s">
        <v>18</v>
      </c>
      <c r="C14" s="36">
        <v>0</v>
      </c>
      <c r="D14" s="36">
        <v>0</v>
      </c>
      <c r="E14" s="36">
        <v>205.56672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/>
    </row>
    <row r="15" spans="2:19" ht="15" customHeight="1" x14ac:dyDescent="0.25">
      <c r="B15" s="23" t="s">
        <v>19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/>
    </row>
    <row r="16" spans="2:19" ht="15" customHeight="1" x14ac:dyDescent="0.25">
      <c r="B16" s="23" t="s">
        <v>12</v>
      </c>
      <c r="C16" s="36">
        <v>0</v>
      </c>
      <c r="D16" s="36">
        <v>0</v>
      </c>
      <c r="E16" s="36">
        <v>991.27272000000005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/>
    </row>
    <row r="17" spans="2:20" ht="15" customHeight="1" x14ac:dyDescent="0.25">
      <c r="B17" s="11"/>
      <c r="C17" s="96"/>
      <c r="D17" s="96"/>
      <c r="E17" s="96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2:20" s="80" customFormat="1" ht="15" customHeight="1" x14ac:dyDescent="0.25">
      <c r="B18" s="22" t="s">
        <v>122</v>
      </c>
      <c r="C18" s="38">
        <f t="shared" ref="C18:D18" si="7">C19+C28+C37+C46</f>
        <v>49.857101999999998</v>
      </c>
      <c r="D18" s="38">
        <f t="shared" si="7"/>
        <v>92.31696500000001</v>
      </c>
      <c r="E18" s="38">
        <v>1392.429607</v>
      </c>
      <c r="F18" s="38">
        <f t="shared" ref="F18:L18" si="8">F19+F28+F37+F46</f>
        <v>5.9178100000000002</v>
      </c>
      <c r="G18" s="38">
        <f t="shared" si="8"/>
        <v>10.969239999999999</v>
      </c>
      <c r="H18" s="38">
        <f t="shared" si="8"/>
        <v>7.8840399999999997</v>
      </c>
      <c r="I18" s="38">
        <f t="shared" si="8"/>
        <v>4.8455199999999996</v>
      </c>
      <c r="J18" s="38">
        <f t="shared" si="8"/>
        <v>4.37568</v>
      </c>
      <c r="K18" s="38">
        <f t="shared" si="8"/>
        <v>10.301030000000001</v>
      </c>
      <c r="L18" s="38">
        <f t="shared" si="8"/>
        <v>6.0661500000000004</v>
      </c>
      <c r="M18" s="38">
        <f t="shared" ref="M18:N18" si="9">M19+M28+M37+M46</f>
        <v>7.9412399999999996</v>
      </c>
      <c r="N18" s="38">
        <f t="shared" si="9"/>
        <v>26.109245000000001</v>
      </c>
      <c r="O18" s="38">
        <f t="shared" ref="O18:Q18" si="10">O19+O28+O37+O46</f>
        <v>12.512040000000001</v>
      </c>
      <c r="P18" s="38">
        <f t="shared" si="10"/>
        <v>9.0129000000000001</v>
      </c>
      <c r="Q18" s="38">
        <f t="shared" si="10"/>
        <v>5.4950999999999999</v>
      </c>
      <c r="R18" s="38">
        <f t="shared" ref="R18" si="11">R19+R28+R37+R46</f>
        <v>2.8076300000000001</v>
      </c>
      <c r="S18" s="38"/>
    </row>
    <row r="19" spans="2:20" s="81" customFormat="1" ht="15" customHeight="1" x14ac:dyDescent="0.25">
      <c r="B19" s="14" t="s">
        <v>5</v>
      </c>
      <c r="C19" s="37">
        <f>SUM(C20:C27)</f>
        <v>13.240402</v>
      </c>
      <c r="D19" s="37">
        <f t="shared" ref="D19" si="12">SUM(D20:D27)</f>
        <v>72.835675000000009</v>
      </c>
      <c r="E19" s="37">
        <v>146.62500699999998</v>
      </c>
      <c r="F19" s="37">
        <f t="shared" ref="F19:L19" si="13">SUM(F20:F27)</f>
        <v>5.9178100000000002</v>
      </c>
      <c r="G19" s="37">
        <f t="shared" si="13"/>
        <v>10.969239999999999</v>
      </c>
      <c r="H19" s="37">
        <f t="shared" si="13"/>
        <v>7.3790399999999998</v>
      </c>
      <c r="I19" s="37">
        <f t="shared" si="13"/>
        <v>4.8455199999999996</v>
      </c>
      <c r="J19" s="37">
        <f t="shared" si="13"/>
        <v>3.8706800000000001</v>
      </c>
      <c r="K19" s="37">
        <f t="shared" si="13"/>
        <v>5.3621299999999996</v>
      </c>
      <c r="L19" s="37">
        <f t="shared" si="13"/>
        <v>6.0661500000000004</v>
      </c>
      <c r="M19" s="37">
        <f t="shared" ref="M19:N19" si="14">SUM(M20:M27)</f>
        <v>6.4412399999999996</v>
      </c>
      <c r="N19" s="37">
        <f t="shared" si="14"/>
        <v>26.109245000000001</v>
      </c>
      <c r="O19" s="37">
        <f t="shared" ref="O19:Q19" si="15">SUM(O20:O27)</f>
        <v>12.512040000000001</v>
      </c>
      <c r="P19" s="37">
        <f t="shared" si="15"/>
        <v>9.0129000000000001</v>
      </c>
      <c r="Q19" s="37">
        <f t="shared" si="15"/>
        <v>5.4950999999999999</v>
      </c>
      <c r="R19" s="37">
        <f t="shared" ref="R19" si="16">SUM(R20:R27)</f>
        <v>2.8076300000000001</v>
      </c>
      <c r="S19" s="37"/>
    </row>
    <row r="20" spans="2:20" ht="15" customHeight="1" x14ac:dyDescent="0.25">
      <c r="B20" s="23" t="s">
        <v>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/>
    </row>
    <row r="21" spans="2:20" ht="15" customHeight="1" x14ac:dyDescent="0.25">
      <c r="B21" s="23" t="s">
        <v>36</v>
      </c>
      <c r="C21" s="36">
        <v>0</v>
      </c>
      <c r="D21" s="36">
        <v>1.1655</v>
      </c>
      <c r="E21" s="36">
        <v>7.1827800000000002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/>
    </row>
    <row r="22" spans="2:20" ht="15" customHeight="1" x14ac:dyDescent="0.25">
      <c r="B22" s="23" t="s">
        <v>16</v>
      </c>
      <c r="C22" s="36">
        <v>0</v>
      </c>
      <c r="D22" s="36">
        <v>3.5415199999999998</v>
      </c>
      <c r="E22" s="36">
        <v>0.6532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0.75048000000000004</v>
      </c>
      <c r="S22" s="36"/>
      <c r="T22" s="33"/>
    </row>
    <row r="23" spans="2:20" ht="15" customHeight="1" x14ac:dyDescent="0.25">
      <c r="B23" s="23" t="s">
        <v>37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/>
    </row>
    <row r="24" spans="2:20" ht="15" customHeight="1" x14ac:dyDescent="0.25">
      <c r="B24" s="23" t="s">
        <v>17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/>
    </row>
    <row r="25" spans="2:20" ht="15" customHeight="1" x14ac:dyDescent="0.25">
      <c r="B25" s="23" t="s">
        <v>18</v>
      </c>
      <c r="C25" s="36">
        <v>0.69689999999999996</v>
      </c>
      <c r="D25" s="36">
        <v>33.029240000000001</v>
      </c>
      <c r="E25" s="36">
        <v>8.9466699999999992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1.75783</v>
      </c>
      <c r="L25" s="36">
        <v>0</v>
      </c>
      <c r="M25" s="36">
        <v>0</v>
      </c>
      <c r="N25" s="36">
        <v>14.123200000000001</v>
      </c>
      <c r="O25" s="36">
        <v>0</v>
      </c>
      <c r="P25" s="36">
        <v>2.1240000000000001</v>
      </c>
      <c r="Q25" s="36">
        <v>0</v>
      </c>
      <c r="R25" s="36">
        <v>0.20352000000000001</v>
      </c>
      <c r="S25" s="36"/>
    </row>
    <row r="26" spans="2:20" ht="15" customHeight="1" x14ac:dyDescent="0.25">
      <c r="B26" s="23" t="s">
        <v>19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/>
    </row>
    <row r="27" spans="2:20" ht="15" customHeight="1" x14ac:dyDescent="0.25">
      <c r="B27" s="23" t="s">
        <v>12</v>
      </c>
      <c r="C27" s="36">
        <v>12.543502</v>
      </c>
      <c r="D27" s="36">
        <v>35.099415</v>
      </c>
      <c r="E27" s="36">
        <v>129.84235699999999</v>
      </c>
      <c r="F27" s="36">
        <v>5.9178100000000002</v>
      </c>
      <c r="G27" s="36">
        <v>10.969239999999999</v>
      </c>
      <c r="H27" s="36">
        <v>7.3790399999999998</v>
      </c>
      <c r="I27" s="36">
        <v>4.8455199999999996</v>
      </c>
      <c r="J27" s="36">
        <v>3.8706800000000001</v>
      </c>
      <c r="K27" s="36">
        <v>3.6042999999999998</v>
      </c>
      <c r="L27" s="36">
        <v>6.0661500000000004</v>
      </c>
      <c r="M27" s="36">
        <v>6.4412399999999996</v>
      </c>
      <c r="N27" s="36">
        <v>11.986045000000001</v>
      </c>
      <c r="O27" s="36">
        <v>12.512040000000001</v>
      </c>
      <c r="P27" s="36">
        <v>6.8888999999999996</v>
      </c>
      <c r="Q27" s="36">
        <v>5.4950999999999999</v>
      </c>
      <c r="R27" s="36">
        <v>1.8536300000000001</v>
      </c>
      <c r="S27" s="36"/>
    </row>
    <row r="28" spans="2:20" s="81" customFormat="1" ht="15" customHeight="1" x14ac:dyDescent="0.25">
      <c r="B28" s="14" t="s">
        <v>28</v>
      </c>
      <c r="C28" s="37">
        <f t="shared" ref="C28:J28" si="17">SUM(C29:C36)</f>
        <v>36.616700000000002</v>
      </c>
      <c r="D28" s="37">
        <f t="shared" si="17"/>
        <v>0</v>
      </c>
      <c r="E28" s="37">
        <v>1167.2094999999999</v>
      </c>
      <c r="F28" s="37">
        <f t="shared" si="17"/>
        <v>0</v>
      </c>
      <c r="G28" s="37">
        <f t="shared" si="17"/>
        <v>0</v>
      </c>
      <c r="H28" s="37">
        <f t="shared" si="17"/>
        <v>0</v>
      </c>
      <c r="I28" s="37">
        <f t="shared" si="17"/>
        <v>0</v>
      </c>
      <c r="J28" s="37">
        <f t="shared" si="17"/>
        <v>0</v>
      </c>
      <c r="K28" s="37">
        <f t="shared" ref="K28:P28" si="18">(SUM(K29:K36))/1000000</f>
        <v>0</v>
      </c>
      <c r="L28" s="37">
        <f t="shared" si="18"/>
        <v>0</v>
      </c>
      <c r="M28" s="37">
        <f t="shared" si="18"/>
        <v>0</v>
      </c>
      <c r="N28" s="37">
        <f t="shared" si="18"/>
        <v>0</v>
      </c>
      <c r="O28" s="37">
        <f t="shared" si="18"/>
        <v>0</v>
      </c>
      <c r="P28" s="37">
        <f t="shared" si="18"/>
        <v>0</v>
      </c>
      <c r="Q28" s="37">
        <f t="shared" ref="Q28" si="19">(SUM(Q29:Q36))/1000000</f>
        <v>0</v>
      </c>
      <c r="R28" s="37">
        <f t="shared" ref="R28" si="20">(SUM(R29:R36))/1000000</f>
        <v>0</v>
      </c>
      <c r="S28" s="37"/>
    </row>
    <row r="29" spans="2:20" ht="15" customHeight="1" x14ac:dyDescent="0.25">
      <c r="B29" s="23" t="s">
        <v>9</v>
      </c>
      <c r="C29" s="36">
        <v>0</v>
      </c>
      <c r="D29" s="36">
        <v>0</v>
      </c>
      <c r="E29" s="36">
        <v>622.43449999999996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/>
    </row>
    <row r="30" spans="2:20" ht="15" customHeight="1" x14ac:dyDescent="0.25">
      <c r="B30" s="23" t="s">
        <v>36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/>
    </row>
    <row r="31" spans="2:20" ht="15" customHeight="1" x14ac:dyDescent="0.25">
      <c r="B31" s="23" t="s">
        <v>16</v>
      </c>
      <c r="C31" s="36">
        <v>0</v>
      </c>
      <c r="D31" s="36">
        <v>0</v>
      </c>
      <c r="E31" s="36">
        <v>544.04499999999996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/>
    </row>
    <row r="32" spans="2:20" ht="15" customHeight="1" x14ac:dyDescent="0.25">
      <c r="B32" s="23" t="s">
        <v>37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/>
    </row>
    <row r="33" spans="2:19" ht="15" customHeight="1" x14ac:dyDescent="0.25">
      <c r="B33" s="23" t="s">
        <v>17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/>
    </row>
    <row r="34" spans="2:19" ht="15" customHeight="1" x14ac:dyDescent="0.25">
      <c r="B34" s="23" t="s">
        <v>18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/>
    </row>
    <row r="35" spans="2:19" ht="15" customHeight="1" x14ac:dyDescent="0.25">
      <c r="B35" s="23" t="s">
        <v>19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/>
    </row>
    <row r="36" spans="2:19" ht="15" customHeight="1" x14ac:dyDescent="0.25">
      <c r="B36" s="23" t="s">
        <v>12</v>
      </c>
      <c r="C36" s="36">
        <v>36.616700000000002</v>
      </c>
      <c r="D36" s="36">
        <v>0</v>
      </c>
      <c r="E36" s="36">
        <v>0.73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/>
    </row>
    <row r="37" spans="2:19" s="81" customFormat="1" ht="15" customHeight="1" x14ac:dyDescent="0.25">
      <c r="B37" s="14" t="s">
        <v>125</v>
      </c>
      <c r="C37" s="37">
        <f>SUM(C38:C45)</f>
        <v>0</v>
      </c>
      <c r="D37" s="37">
        <f t="shared" ref="D37" si="21">SUM(D38:D45)</f>
        <v>16.038</v>
      </c>
      <c r="E37" s="37">
        <v>78.595100000000002</v>
      </c>
      <c r="F37" s="37">
        <f t="shared" ref="F37:J37" si="22">SUM(F38:F45)</f>
        <v>0</v>
      </c>
      <c r="G37" s="37">
        <f t="shared" si="22"/>
        <v>0</v>
      </c>
      <c r="H37" s="37">
        <f t="shared" si="22"/>
        <v>0.505</v>
      </c>
      <c r="I37" s="37">
        <f t="shared" si="22"/>
        <v>0</v>
      </c>
      <c r="J37" s="37">
        <f t="shared" si="22"/>
        <v>0.505</v>
      </c>
      <c r="K37" s="37">
        <f t="shared" ref="K37:P37" si="23">SUM(K38:K45)</f>
        <v>4.9389000000000003</v>
      </c>
      <c r="L37" s="37">
        <f t="shared" si="23"/>
        <v>0</v>
      </c>
      <c r="M37" s="37">
        <f t="shared" si="23"/>
        <v>1.5</v>
      </c>
      <c r="N37" s="37">
        <f t="shared" si="23"/>
        <v>0</v>
      </c>
      <c r="O37" s="37">
        <f t="shared" si="23"/>
        <v>0</v>
      </c>
      <c r="P37" s="37">
        <f t="shared" si="23"/>
        <v>0</v>
      </c>
      <c r="Q37" s="37">
        <f t="shared" ref="Q37" si="24">SUM(Q38:Q45)</f>
        <v>0</v>
      </c>
      <c r="R37" s="37">
        <f t="shared" ref="R37" si="25">SUM(R38:R45)</f>
        <v>0</v>
      </c>
      <c r="S37" s="37"/>
    </row>
    <row r="38" spans="2:19" ht="15" customHeight="1" x14ac:dyDescent="0.25">
      <c r="B38" s="23" t="s">
        <v>9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/>
    </row>
    <row r="39" spans="2:19" ht="15" customHeight="1" x14ac:dyDescent="0.25">
      <c r="B39" s="23" t="s">
        <v>36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/>
    </row>
    <row r="40" spans="2:19" ht="15" customHeight="1" x14ac:dyDescent="0.25">
      <c r="B40" s="23" t="s">
        <v>16</v>
      </c>
      <c r="C40" s="36">
        <v>0</v>
      </c>
      <c r="D40" s="36">
        <v>6.9980000000000002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/>
    </row>
    <row r="41" spans="2:19" ht="15" customHeight="1" x14ac:dyDescent="0.25">
      <c r="B41" s="23" t="s">
        <v>37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</row>
    <row r="42" spans="2:19" ht="15" customHeight="1" x14ac:dyDescent="0.25">
      <c r="B42" s="23" t="s">
        <v>17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/>
    </row>
    <row r="43" spans="2:19" ht="15" customHeight="1" x14ac:dyDescent="0.25">
      <c r="B43" s="23" t="s">
        <v>18</v>
      </c>
      <c r="C43" s="36">
        <v>0</v>
      </c>
      <c r="D43" s="36">
        <v>0</v>
      </c>
      <c r="E43" s="36">
        <v>50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/>
    </row>
    <row r="44" spans="2:19" ht="15" customHeight="1" x14ac:dyDescent="0.25">
      <c r="B44" s="23" t="s">
        <v>19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/>
    </row>
    <row r="45" spans="2:19" ht="15" customHeight="1" x14ac:dyDescent="0.25">
      <c r="B45" s="23" t="s">
        <v>12</v>
      </c>
      <c r="C45" s="36">
        <v>0</v>
      </c>
      <c r="D45" s="36">
        <v>9.0399999999999991</v>
      </c>
      <c r="E45" s="36">
        <v>28.595100000000002</v>
      </c>
      <c r="F45" s="36">
        <v>0</v>
      </c>
      <c r="G45" s="36">
        <v>0</v>
      </c>
      <c r="H45" s="36">
        <v>0.505</v>
      </c>
      <c r="I45" s="36">
        <v>0</v>
      </c>
      <c r="J45" s="36">
        <v>0.505</v>
      </c>
      <c r="K45" s="36">
        <v>4.9389000000000003</v>
      </c>
      <c r="L45" s="36">
        <v>0</v>
      </c>
      <c r="M45" s="36">
        <v>1.5</v>
      </c>
      <c r="N45" s="36"/>
      <c r="O45" s="36"/>
      <c r="P45" s="36"/>
      <c r="Q45" s="36"/>
      <c r="R45" s="36"/>
      <c r="S45" s="36"/>
    </row>
    <row r="46" spans="2:19" s="81" customFormat="1" ht="15" customHeight="1" x14ac:dyDescent="0.25">
      <c r="B46" s="14" t="s">
        <v>126</v>
      </c>
      <c r="C46" s="37">
        <f t="shared" ref="C46:K46" si="26">SUM(C47:C54)</f>
        <v>0</v>
      </c>
      <c r="D46" s="37">
        <f t="shared" si="26"/>
        <v>3.4432900000000002</v>
      </c>
      <c r="E46" s="37">
        <v>0</v>
      </c>
      <c r="F46" s="37">
        <f t="shared" si="26"/>
        <v>0</v>
      </c>
      <c r="G46" s="37">
        <f t="shared" si="26"/>
        <v>0</v>
      </c>
      <c r="H46" s="37">
        <f t="shared" si="26"/>
        <v>0</v>
      </c>
      <c r="I46" s="37">
        <f t="shared" si="26"/>
        <v>0</v>
      </c>
      <c r="J46" s="37">
        <f t="shared" si="26"/>
        <v>0</v>
      </c>
      <c r="K46" s="37">
        <f t="shared" si="26"/>
        <v>0</v>
      </c>
      <c r="L46" s="37">
        <f t="shared" ref="L46:M46" si="27">SUM(L47:L54)</f>
        <v>0</v>
      </c>
      <c r="M46" s="37">
        <f t="shared" si="27"/>
        <v>0</v>
      </c>
      <c r="N46" s="37">
        <f t="shared" ref="N46:O46" si="28">SUM(N47:N54)</f>
        <v>0</v>
      </c>
      <c r="O46" s="37">
        <f t="shared" si="28"/>
        <v>0</v>
      </c>
      <c r="P46" s="37">
        <f t="shared" ref="P46:Q46" si="29">SUM(P47:P54)</f>
        <v>0</v>
      </c>
      <c r="Q46" s="37">
        <f t="shared" si="29"/>
        <v>0</v>
      </c>
      <c r="R46" s="37">
        <f t="shared" ref="R46" si="30">SUM(R47:R54)</f>
        <v>0</v>
      </c>
      <c r="S46" s="37"/>
    </row>
    <row r="47" spans="2:19" ht="15" customHeight="1" x14ac:dyDescent="0.25">
      <c r="B47" s="23" t="s">
        <v>9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/>
    </row>
    <row r="48" spans="2:19" ht="15" customHeight="1" x14ac:dyDescent="0.25">
      <c r="B48" s="23" t="s">
        <v>36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/>
    </row>
    <row r="49" spans="2:19" ht="15" customHeight="1" x14ac:dyDescent="0.25">
      <c r="B49" s="23" t="s">
        <v>16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/>
    </row>
    <row r="50" spans="2:19" ht="15" customHeight="1" x14ac:dyDescent="0.25">
      <c r="B50" s="23" t="s">
        <v>37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/>
    </row>
    <row r="51" spans="2:19" ht="15" customHeight="1" x14ac:dyDescent="0.25">
      <c r="B51" s="23" t="s">
        <v>17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</row>
    <row r="52" spans="2:19" ht="15" customHeight="1" x14ac:dyDescent="0.25">
      <c r="B52" s="23" t="s">
        <v>18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</row>
    <row r="53" spans="2:19" ht="15" customHeight="1" x14ac:dyDescent="0.25">
      <c r="B53" s="23" t="s">
        <v>19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/>
    </row>
    <row r="54" spans="2:19" ht="15" customHeight="1" x14ac:dyDescent="0.25">
      <c r="B54" s="23" t="s">
        <v>12</v>
      </c>
      <c r="C54" s="36">
        <v>0</v>
      </c>
      <c r="D54" s="36">
        <v>3.4432900000000002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/>
    </row>
    <row r="55" spans="2:19" ht="15" customHeight="1" x14ac:dyDescent="0.25">
      <c r="B55" s="11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spans="2:19" s="80" customFormat="1" ht="15" customHeight="1" x14ac:dyDescent="0.25">
      <c r="B56" s="22" t="s">
        <v>127</v>
      </c>
      <c r="C56" s="38">
        <f>SUM(C57:C64)</f>
        <v>70.076275999999993</v>
      </c>
      <c r="D56" s="38">
        <f t="shared" ref="D56" si="31">SUM(D57:D64)</f>
        <v>67.971499999999992</v>
      </c>
      <c r="E56" s="38">
        <v>127.33375999999998</v>
      </c>
      <c r="F56" s="38">
        <f t="shared" ref="F56:L56" si="32">SUM(F57:F64)</f>
        <v>4</v>
      </c>
      <c r="G56" s="38">
        <f t="shared" si="32"/>
        <v>0.85</v>
      </c>
      <c r="H56" s="38">
        <f t="shared" si="32"/>
        <v>3.6414</v>
      </c>
      <c r="I56" s="38">
        <f t="shared" si="32"/>
        <v>0</v>
      </c>
      <c r="J56" s="38">
        <f t="shared" si="32"/>
        <v>0.48899999999999999</v>
      </c>
      <c r="K56" s="38">
        <f t="shared" si="32"/>
        <v>0</v>
      </c>
      <c r="L56" s="38">
        <f t="shared" si="32"/>
        <v>10.4</v>
      </c>
      <c r="M56" s="38">
        <f t="shared" ref="M56:N56" si="33">SUM(M57:M64)</f>
        <v>64.953000000000003</v>
      </c>
      <c r="N56" s="38">
        <f t="shared" si="33"/>
        <v>427.32081699999998</v>
      </c>
      <c r="O56" s="38">
        <f t="shared" ref="O56:Q56" si="34">SUM(O57:O64)</f>
        <v>6.9165000000000001</v>
      </c>
      <c r="P56" s="38">
        <f t="shared" si="34"/>
        <v>5.4705000000000004</v>
      </c>
      <c r="Q56" s="38">
        <f t="shared" si="34"/>
        <v>0</v>
      </c>
      <c r="R56" s="38">
        <f>SUM(R57:R64)</f>
        <v>3.60825</v>
      </c>
      <c r="S56" s="38"/>
    </row>
    <row r="57" spans="2:19" ht="15" customHeight="1" x14ac:dyDescent="0.25">
      <c r="B57" s="15" t="s">
        <v>9</v>
      </c>
      <c r="C57" s="36">
        <v>66.246399999999994</v>
      </c>
      <c r="D57" s="36">
        <v>66.246399999999994</v>
      </c>
      <c r="E57" s="36">
        <v>65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</row>
    <row r="58" spans="2:19" ht="15" customHeight="1" x14ac:dyDescent="0.25">
      <c r="B58" s="15" t="s">
        <v>36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/>
    </row>
    <row r="59" spans="2:19" ht="15" customHeight="1" x14ac:dyDescent="0.25">
      <c r="B59" s="15" t="s">
        <v>16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/>
    </row>
    <row r="60" spans="2:19" ht="15" customHeight="1" x14ac:dyDescent="0.25">
      <c r="B60" s="15" t="s">
        <v>37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/>
    </row>
    <row r="61" spans="2:19" ht="15" customHeight="1" x14ac:dyDescent="0.25">
      <c r="B61" s="15" t="s">
        <v>17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/>
    </row>
    <row r="62" spans="2:19" ht="15" customHeight="1" x14ac:dyDescent="0.25">
      <c r="B62" s="15" t="s">
        <v>18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</row>
    <row r="63" spans="2:19" ht="15" customHeight="1" x14ac:dyDescent="0.25">
      <c r="B63" s="15" t="s">
        <v>19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/>
    </row>
    <row r="64" spans="2:19" ht="14.25" customHeight="1" x14ac:dyDescent="0.25">
      <c r="B64" s="21" t="s">
        <v>12</v>
      </c>
      <c r="C64" s="39">
        <v>3.8298760000000001</v>
      </c>
      <c r="D64" s="39">
        <v>1.7251000000000001</v>
      </c>
      <c r="E64" s="39">
        <v>62.333759999999991</v>
      </c>
      <c r="F64" s="39">
        <v>4</v>
      </c>
      <c r="G64" s="39">
        <v>0.85</v>
      </c>
      <c r="H64" s="39">
        <v>3.6414</v>
      </c>
      <c r="I64" s="39">
        <v>0</v>
      </c>
      <c r="J64" s="39">
        <v>0.48899999999999999</v>
      </c>
      <c r="K64" s="39">
        <v>0</v>
      </c>
      <c r="L64" s="39">
        <v>10.4</v>
      </c>
      <c r="M64" s="39">
        <v>64.953000000000003</v>
      </c>
      <c r="N64" s="39">
        <v>427.32081699999998</v>
      </c>
      <c r="O64" s="39">
        <v>6.9165000000000001</v>
      </c>
      <c r="P64" s="39">
        <v>5.4705000000000004</v>
      </c>
      <c r="Q64" s="39">
        <v>0</v>
      </c>
      <c r="R64" s="39">
        <v>3.60825</v>
      </c>
      <c r="S64" s="36"/>
    </row>
    <row r="65" spans="2:2" ht="15" customHeight="1" x14ac:dyDescent="0.25">
      <c r="B65" s="17" t="s">
        <v>114</v>
      </c>
    </row>
    <row r="66" spans="2:2" ht="15" customHeight="1" x14ac:dyDescent="0.25">
      <c r="B66" s="17" t="s">
        <v>65</v>
      </c>
    </row>
    <row r="67" spans="2:2" ht="15" customHeight="1" x14ac:dyDescent="0.25">
      <c r="B67" s="10"/>
    </row>
  </sheetData>
  <sheetProtection algorithmName="SHA-512" hashValue="grrrD7wPoZhjXu3TsCY6S+QowwDPpQOCwEYG0gNo8L2+nUTrWhEmuQKzZQI55VbSChl6P8Fj/1nmWIA7+4wqFg==" saltValue="LiZJSrwM/9nv/WmVf4BujA==" spinCount="100000" sheet="1" objects="1" scenarios="1"/>
  <mergeCells count="16">
    <mergeCell ref="R4:R5"/>
    <mergeCell ref="Q4:Q5"/>
    <mergeCell ref="M4:M5"/>
    <mergeCell ref="L4:L5"/>
    <mergeCell ref="K4:K5"/>
    <mergeCell ref="P4:P5"/>
    <mergeCell ref="O4:O5"/>
    <mergeCell ref="N4:N5"/>
    <mergeCell ref="C4:C5"/>
    <mergeCell ref="E4:E5"/>
    <mergeCell ref="D4:D5"/>
    <mergeCell ref="J4:J5"/>
    <mergeCell ref="I4:I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A.1</vt:lpstr>
      <vt:lpstr>A.2</vt:lpstr>
      <vt:lpstr>A.3</vt:lpstr>
      <vt:lpstr>B.1</vt:lpstr>
      <vt:lpstr>C.1</vt:lpstr>
      <vt:lpstr>C.2</vt:lpstr>
      <vt:lpstr>C.3</vt:lpstr>
      <vt:lpstr>C.4</vt:lpstr>
      <vt:lpstr>D.1</vt:lpstr>
      <vt:lpstr>E.1</vt:lpstr>
      <vt:lpstr>NOTAS DE 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 Semedo (0365 - BCV)</dc:creator>
  <cp:lastModifiedBy>AGMVM</cp:lastModifiedBy>
  <dcterms:created xsi:type="dcterms:W3CDTF">2024-02-27T09:33:39Z</dcterms:created>
  <dcterms:modified xsi:type="dcterms:W3CDTF">2026-01-19T17:15:28Z</dcterms:modified>
</cp:coreProperties>
</file>