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lustershare\AGMVM\PORTAL AGMVM\PUBLICAÇÕES\2026\"/>
    </mc:Choice>
  </mc:AlternateContent>
  <bookViews>
    <workbookView xWindow="-120" yWindow="-120" windowWidth="38640" windowHeight="15840"/>
  </bookViews>
  <sheets>
    <sheet name="Capa" sheetId="12" r:id="rId1"/>
    <sheet name="A.1" sheetId="1" r:id="rId2"/>
    <sheet name="A.2" sheetId="5" r:id="rId3"/>
    <sheet name="A.3" sheetId="2" r:id="rId4"/>
    <sheet name="B.1" sheetId="3" r:id="rId5"/>
    <sheet name="C.1" sheetId="4" r:id="rId6"/>
    <sheet name="C.2" sheetId="6" r:id="rId7"/>
    <sheet name="C.3" sheetId="10" r:id="rId8"/>
    <sheet name="C.4" sheetId="7" r:id="rId9"/>
    <sheet name="D.1" sheetId="8" r:id="rId10"/>
    <sheet name="E.1" sheetId="9" r:id="rId11"/>
    <sheet name="NOTAS DE FORMATAÇÃO" sheetId="13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7" l="1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R20" i="7"/>
  <c r="Q20" i="7"/>
  <c r="P20" i="7"/>
  <c r="P19" i="7" s="1"/>
  <c r="O20" i="7"/>
  <c r="O19" i="7" s="1"/>
  <c r="N20" i="7"/>
  <c r="N19" i="7" s="1"/>
  <c r="M20" i="7"/>
  <c r="M19" i="7" s="1"/>
  <c r="L20" i="7"/>
  <c r="K20" i="7"/>
  <c r="J20" i="7"/>
  <c r="I20" i="7"/>
  <c r="H20" i="7"/>
  <c r="H19" i="7" s="1"/>
  <c r="G20" i="7"/>
  <c r="G19" i="7" s="1"/>
  <c r="F20" i="7"/>
  <c r="F19" i="7" s="1"/>
  <c r="E20" i="7"/>
  <c r="D20" i="7"/>
  <c r="C20" i="7"/>
  <c r="R8" i="7"/>
  <c r="Q8" i="7"/>
  <c r="P8" i="7"/>
  <c r="P7" i="7" s="1"/>
  <c r="O8" i="7"/>
  <c r="O7" i="7" s="1"/>
  <c r="N8" i="7"/>
  <c r="N7" i="7" s="1"/>
  <c r="M8" i="7"/>
  <c r="M7" i="7" s="1"/>
  <c r="L8" i="7"/>
  <c r="L7" i="7" s="1"/>
  <c r="K8" i="7"/>
  <c r="K7" i="7" s="1"/>
  <c r="J8" i="7"/>
  <c r="J7" i="7" s="1"/>
  <c r="I8" i="7"/>
  <c r="I7" i="7" s="1"/>
  <c r="H8" i="7"/>
  <c r="H7" i="7" s="1"/>
  <c r="G8" i="7"/>
  <c r="G7" i="7" s="1"/>
  <c r="F8" i="7"/>
  <c r="F7" i="7" s="1"/>
  <c r="E8" i="7"/>
  <c r="D8" i="7"/>
  <c r="C8" i="7"/>
  <c r="C7" i="7" s="1"/>
  <c r="R7" i="7"/>
  <c r="Q7" i="7"/>
  <c r="Q19" i="7" l="1"/>
  <c r="I19" i="7"/>
  <c r="J19" i="7"/>
  <c r="R19" i="7"/>
  <c r="C19" i="7"/>
  <c r="K19" i="7"/>
  <c r="L19" i="7"/>
  <c r="R18" i="10"/>
  <c r="F31" i="9" l="1"/>
  <c r="F25" i="9"/>
  <c r="F19" i="9"/>
  <c r="F13" i="9"/>
  <c r="F7" i="9"/>
  <c r="F29" i="8"/>
  <c r="F25" i="8"/>
  <c r="F12" i="8"/>
  <c r="F8" i="8"/>
  <c r="F7" i="8" s="1"/>
  <c r="F8" i="10"/>
  <c r="F18" i="10"/>
  <c r="F24" i="4"/>
  <c r="F13" i="4"/>
  <c r="F9" i="4"/>
  <c r="F13" i="3"/>
  <c r="F18" i="2"/>
  <c r="F8" i="5"/>
  <c r="F8" i="1"/>
  <c r="G8" i="1"/>
  <c r="F21" i="1"/>
  <c r="F24" i="8" l="1"/>
  <c r="F8" i="4"/>
  <c r="F7" i="4"/>
  <c r="R8" i="10"/>
  <c r="R7" i="10" s="1"/>
  <c r="Q8" i="10"/>
  <c r="D8" i="10"/>
  <c r="E8" i="10"/>
  <c r="G8" i="10"/>
  <c r="H8" i="10"/>
  <c r="I8" i="10"/>
  <c r="J8" i="10"/>
  <c r="K8" i="10"/>
  <c r="L8" i="10"/>
  <c r="M8" i="10"/>
  <c r="N8" i="10"/>
  <c r="O8" i="10"/>
  <c r="P8" i="10"/>
  <c r="C8" i="10"/>
  <c r="E13" i="4" l="1"/>
  <c r="C13" i="4"/>
  <c r="D13" i="4"/>
  <c r="D9" i="4"/>
  <c r="D8" i="4" s="1"/>
  <c r="D7" i="4" s="1"/>
  <c r="E9" i="4"/>
  <c r="E7" i="10"/>
  <c r="D18" i="10"/>
  <c r="D7" i="10" s="1"/>
  <c r="E8" i="4" l="1"/>
  <c r="E7" i="4" s="1"/>
  <c r="D29" i="8"/>
  <c r="Q18" i="2" l="1"/>
  <c r="R20" i="3"/>
  <c r="Q20" i="3"/>
  <c r="R26" i="9" l="1"/>
  <c r="R14" i="9" l="1"/>
  <c r="R25" i="9" l="1"/>
  <c r="R31" i="9"/>
  <c r="R19" i="9"/>
  <c r="R13" i="9"/>
  <c r="R29" i="8"/>
  <c r="R25" i="8"/>
  <c r="R24" i="8" l="1"/>
  <c r="R19" i="8"/>
  <c r="R8" i="8"/>
  <c r="R12" i="8"/>
  <c r="R7" i="8" l="1"/>
  <c r="R24" i="4" l="1"/>
  <c r="R13" i="4"/>
  <c r="R9" i="4"/>
  <c r="R8" i="4" l="1"/>
  <c r="R7" i="4" s="1"/>
  <c r="O20" i="3"/>
  <c r="R13" i="3"/>
  <c r="R18" i="2" l="1"/>
  <c r="R8" i="5" l="1"/>
  <c r="R25" i="1" l="1"/>
  <c r="R21" i="1"/>
  <c r="R8" i="1"/>
  <c r="Q26" i="9" l="1"/>
  <c r="Q31" i="9" l="1"/>
  <c r="Q25" i="9"/>
  <c r="Q19" i="9"/>
  <c r="Q13" i="9"/>
  <c r="Q25" i="8"/>
  <c r="Q29" i="8"/>
  <c r="Q24" i="8" l="1"/>
  <c r="Q8" i="5" l="1"/>
  <c r="Q8" i="8" l="1"/>
  <c r="Q12" i="8"/>
  <c r="Q7" i="8" l="1"/>
  <c r="M20" i="3"/>
  <c r="Q13" i="3"/>
  <c r="Q14" i="4" l="1"/>
  <c r="Q10" i="4"/>
  <c r="Q11" i="4"/>
  <c r="Q23" i="4"/>
  <c r="Q24" i="4"/>
  <c r="Q18" i="10"/>
  <c r="Q7" i="10" s="1"/>
  <c r="Q21" i="1"/>
  <c r="Q8" i="1"/>
  <c r="Q9" i="4" l="1"/>
  <c r="Q13" i="4"/>
  <c r="L19" i="9"/>
  <c r="Q8" i="4" l="1"/>
  <c r="Q7" i="4" s="1"/>
  <c r="P26" i="9"/>
  <c r="P31" i="9" l="1"/>
  <c r="P25" i="9"/>
  <c r="P19" i="9"/>
  <c r="P14" i="9"/>
  <c r="P13" i="9" s="1"/>
  <c r="P29" i="8" l="1"/>
  <c r="P25" i="8"/>
  <c r="P8" i="8"/>
  <c r="P12" i="8"/>
  <c r="P7" i="8" l="1"/>
  <c r="P24" i="8"/>
  <c r="N18" i="10"/>
  <c r="N7" i="10" s="1"/>
  <c r="O18" i="10"/>
  <c r="O7" i="10" s="1"/>
  <c r="P18" i="10"/>
  <c r="P7" i="10" s="1"/>
  <c r="P13" i="4"/>
  <c r="P9" i="4"/>
  <c r="P8" i="4" l="1"/>
  <c r="P24" i="4" l="1"/>
  <c r="P7" i="4" s="1"/>
  <c r="P13" i="3" l="1"/>
  <c r="P20" i="3" l="1"/>
  <c r="P18" i="2" l="1"/>
  <c r="P8" i="5" l="1"/>
  <c r="P21" i="1" l="1"/>
  <c r="P8" i="1"/>
  <c r="O31" i="9" l="1"/>
  <c r="O25" i="9"/>
  <c r="O19" i="9"/>
  <c r="O13" i="9"/>
  <c r="O29" i="8" l="1"/>
  <c r="O25" i="8"/>
  <c r="O12" i="8"/>
  <c r="O8" i="8"/>
  <c r="O24" i="4"/>
  <c r="O13" i="4"/>
  <c r="O9" i="4"/>
  <c r="O24" i="8" l="1"/>
  <c r="O7" i="8"/>
  <c r="O8" i="4"/>
  <c r="O7" i="4" s="1"/>
  <c r="O13" i="3"/>
  <c r="O18" i="2" l="1"/>
  <c r="O8" i="5" l="1"/>
  <c r="O21" i="1" l="1"/>
  <c r="O8" i="1"/>
  <c r="N13" i="4" l="1"/>
  <c r="N31" i="9" l="1"/>
  <c r="N25" i="9"/>
  <c r="N19" i="9"/>
  <c r="N13" i="9"/>
  <c r="N29" i="8"/>
  <c r="N25" i="8"/>
  <c r="N12" i="8"/>
  <c r="N8" i="8"/>
  <c r="N24" i="4"/>
  <c r="N9" i="4"/>
  <c r="N20" i="3"/>
  <c r="N13" i="3"/>
  <c r="N18" i="2"/>
  <c r="N8" i="5"/>
  <c r="N21" i="1"/>
  <c r="N8" i="1"/>
  <c r="N24" i="8" l="1"/>
  <c r="N7" i="8"/>
  <c r="N8" i="4"/>
  <c r="N7" i="4" s="1"/>
  <c r="M20" i="10"/>
  <c r="M22" i="10"/>
  <c r="M18" i="10" l="1"/>
  <c r="M7" i="10" s="1"/>
  <c r="M31" i="9" l="1"/>
  <c r="M25" i="9"/>
  <c r="M19" i="9"/>
  <c r="M13" i="9"/>
  <c r="M29" i="8"/>
  <c r="M25" i="8"/>
  <c r="M12" i="8"/>
  <c r="M8" i="8"/>
  <c r="M24" i="4"/>
  <c r="M13" i="4"/>
  <c r="M9" i="4"/>
  <c r="M13" i="3"/>
  <c r="M18" i="2"/>
  <c r="M8" i="5"/>
  <c r="M21" i="1"/>
  <c r="M8" i="1"/>
  <c r="M7" i="8" l="1"/>
  <c r="M24" i="8"/>
  <c r="M8" i="4"/>
  <c r="M7" i="4" s="1"/>
  <c r="L24" i="4"/>
  <c r="L13" i="4"/>
  <c r="L9" i="4"/>
  <c r="L20" i="3"/>
  <c r="L8" i="4" l="1"/>
  <c r="L7" i="4" s="1"/>
  <c r="L21" i="1" l="1"/>
  <c r="L8" i="1"/>
  <c r="L31" i="9" l="1"/>
  <c r="L25" i="9"/>
  <c r="L13" i="9"/>
  <c r="L7" i="9"/>
  <c r="L29" i="8"/>
  <c r="L25" i="8"/>
  <c r="L12" i="8"/>
  <c r="L8" i="8"/>
  <c r="L13" i="3"/>
  <c r="L18" i="2"/>
  <c r="L8" i="5"/>
  <c r="L7" i="8" l="1"/>
  <c r="L24" i="8"/>
  <c r="G18" i="2"/>
  <c r="H18" i="2"/>
  <c r="I18" i="2"/>
  <c r="J18" i="2"/>
  <c r="K18" i="2"/>
  <c r="K7" i="9" l="1"/>
  <c r="K31" i="9"/>
  <c r="K25" i="9"/>
  <c r="K19" i="9"/>
  <c r="K13" i="9"/>
  <c r="K29" i="8"/>
  <c r="K25" i="8"/>
  <c r="K24" i="8" l="1"/>
  <c r="K12" i="8"/>
  <c r="K8" i="8"/>
  <c r="K24" i="4"/>
  <c r="K7" i="8" l="1"/>
  <c r="K9" i="4" l="1"/>
  <c r="K13" i="4"/>
  <c r="K13" i="3"/>
  <c r="K20" i="3"/>
  <c r="K8" i="4" l="1"/>
  <c r="K7" i="4" s="1"/>
  <c r="K8" i="5"/>
  <c r="K21" i="1" l="1"/>
  <c r="K8" i="1"/>
  <c r="J31" i="9" l="1"/>
  <c r="I31" i="9"/>
  <c r="H31" i="9"/>
  <c r="G31" i="9"/>
  <c r="C31" i="9"/>
  <c r="J25" i="9"/>
  <c r="I25" i="9"/>
  <c r="H25" i="9"/>
  <c r="G25" i="9"/>
  <c r="C25" i="9"/>
  <c r="J19" i="9"/>
  <c r="I19" i="9"/>
  <c r="H19" i="9"/>
  <c r="G19" i="9"/>
  <c r="J13" i="9"/>
  <c r="I13" i="9"/>
  <c r="H13" i="9"/>
  <c r="G13" i="9"/>
  <c r="J9" i="9"/>
  <c r="J7" i="9" s="1"/>
  <c r="I7" i="9"/>
  <c r="H7" i="9"/>
  <c r="G7" i="9"/>
  <c r="C7" i="9"/>
  <c r="J29" i="8"/>
  <c r="I29" i="8"/>
  <c r="H29" i="8"/>
  <c r="G29" i="8"/>
  <c r="C29" i="8"/>
  <c r="J25" i="8"/>
  <c r="I25" i="8"/>
  <c r="H25" i="8"/>
  <c r="G25" i="8"/>
  <c r="J12" i="8"/>
  <c r="I12" i="8"/>
  <c r="H12" i="8"/>
  <c r="G12" i="8"/>
  <c r="C12" i="8"/>
  <c r="J8" i="8"/>
  <c r="I8" i="8"/>
  <c r="H8" i="8"/>
  <c r="G8" i="8"/>
  <c r="C8" i="8"/>
  <c r="J18" i="10"/>
  <c r="I18" i="10"/>
  <c r="H18" i="10"/>
  <c r="G18" i="10"/>
  <c r="C18" i="10"/>
  <c r="J24" i="4"/>
  <c r="I24" i="4"/>
  <c r="H24" i="4"/>
  <c r="G24" i="4"/>
  <c r="J13" i="4"/>
  <c r="I13" i="4"/>
  <c r="H13" i="4"/>
  <c r="G13" i="4"/>
  <c r="J9" i="4"/>
  <c r="I9" i="4"/>
  <c r="H9" i="4"/>
  <c r="G9" i="4"/>
  <c r="C9" i="4"/>
  <c r="J13" i="3"/>
  <c r="I13" i="3"/>
  <c r="H13" i="3"/>
  <c r="G13" i="3"/>
  <c r="C13" i="3"/>
  <c r="J8" i="5"/>
  <c r="I8" i="5"/>
  <c r="H8" i="5"/>
  <c r="G8" i="5"/>
  <c r="C8" i="5"/>
  <c r="J36" i="1"/>
  <c r="I36" i="1"/>
  <c r="H36" i="1"/>
  <c r="J21" i="1"/>
  <c r="I21" i="1"/>
  <c r="H21" i="1"/>
  <c r="G21" i="1"/>
  <c r="C21" i="1"/>
  <c r="J8" i="1"/>
  <c r="I8" i="1"/>
  <c r="H8" i="1"/>
  <c r="G24" i="8" l="1"/>
  <c r="H7" i="8"/>
  <c r="C7" i="8"/>
  <c r="J7" i="8"/>
  <c r="I7" i="10"/>
  <c r="H8" i="4"/>
  <c r="H7" i="4" s="1"/>
  <c r="I7" i="8"/>
  <c r="I24" i="8"/>
  <c r="C7" i="10"/>
  <c r="C8" i="4"/>
  <c r="C7" i="4" s="1"/>
  <c r="J8" i="4"/>
  <c r="J7" i="4" s="1"/>
  <c r="I8" i="4"/>
  <c r="I7" i="4" s="1"/>
  <c r="G8" i="4"/>
  <c r="G7" i="4" s="1"/>
  <c r="H24" i="8"/>
  <c r="G7" i="8"/>
  <c r="J24" i="8"/>
  <c r="G7" i="10"/>
  <c r="J7" i="10"/>
  <c r="H7" i="10"/>
</calcChain>
</file>

<file path=xl/sharedStrings.xml><?xml version="1.0" encoding="utf-8"?>
<sst xmlns="http://schemas.openxmlformats.org/spreadsheetml/2006/main" count="559" uniqueCount="136">
  <si>
    <t>Obrigações do Tesouro</t>
  </si>
  <si>
    <t xml:space="preserve">Bilhetes do Tesouro </t>
  </si>
  <si>
    <t>Empresariais</t>
  </si>
  <si>
    <t>Municipais</t>
  </si>
  <si>
    <t>Ofertas Públicas</t>
  </si>
  <si>
    <t>Ações</t>
  </si>
  <si>
    <t>Lances competitivos</t>
  </si>
  <si>
    <t>Lances não competitivos</t>
  </si>
  <si>
    <t>Outras instituições autorizadas</t>
  </si>
  <si>
    <t>Instituições de crédito</t>
  </si>
  <si>
    <t>Sociedades Não Financeiras</t>
  </si>
  <si>
    <t>Sociedades Financeiras</t>
  </si>
  <si>
    <t>Famílias</t>
  </si>
  <si>
    <t>das quais:</t>
  </si>
  <si>
    <t>Outras sociedades financeiras</t>
  </si>
  <si>
    <t>Sociedades não financeiras públicas</t>
  </si>
  <si>
    <t>Sociedades não financeiras privadas</t>
  </si>
  <si>
    <t>Instituições sem fins lucrativos ao serviço das famílias</t>
  </si>
  <si>
    <t>Número de empresas cotadas</t>
  </si>
  <si>
    <t>Número de ofertas públicas iniciais</t>
  </si>
  <si>
    <t>Número de ofertas para aumento de capital das cotadas</t>
  </si>
  <si>
    <t>sustentáveis</t>
  </si>
  <si>
    <t>produtos complexos</t>
  </si>
  <si>
    <t>das quais na modalidade de oferta pública</t>
  </si>
  <si>
    <t xml:space="preserve"> Juro das obrigações por saldar (taxa média, em anos)</t>
  </si>
  <si>
    <t>Maturidade das obrigações por saldar (média, em anos)</t>
  </si>
  <si>
    <t>Títulos do Tesouro</t>
  </si>
  <si>
    <t>Obrigações Empresariais</t>
  </si>
  <si>
    <t>Obrigações Municipais</t>
  </si>
  <si>
    <t>Ações cotadas</t>
  </si>
  <si>
    <t>Sociedades não financeiras</t>
  </si>
  <si>
    <t>Sociedades financeiras</t>
  </si>
  <si>
    <t>das quais títulos sustentáveis</t>
  </si>
  <si>
    <t>Ofertas Particulares</t>
  </si>
  <si>
    <t>Sociedades de seguro</t>
  </si>
  <si>
    <t>Segurança social</t>
  </si>
  <si>
    <t>não residentes</t>
  </si>
  <si>
    <t>públicas</t>
  </si>
  <si>
    <t>Eletricidade e água</t>
  </si>
  <si>
    <t xml:space="preserve">Construção </t>
  </si>
  <si>
    <t>Imobiliária</t>
  </si>
  <si>
    <t>Transporte aéreo</t>
  </si>
  <si>
    <t>Transporte marítimo</t>
  </si>
  <si>
    <t>Comércio e Prestação de Serviços</t>
  </si>
  <si>
    <t>Novas emissões (em milhões de CVE)</t>
  </si>
  <si>
    <t>Stock de emissões por saldar (em milhões de CVE)</t>
  </si>
  <si>
    <t>Juros vencidos pagos</t>
  </si>
  <si>
    <t>Estado</t>
  </si>
  <si>
    <t>Municípios</t>
  </si>
  <si>
    <t>Principal vencido e pago</t>
  </si>
  <si>
    <t>Número de novas emissões</t>
  </si>
  <si>
    <t>Valor de novas emissões (em milhões de CVE)</t>
  </si>
  <si>
    <t>Maturidade de novas emissões (média, em anos)</t>
  </si>
  <si>
    <t>Juro de novas emissões (taxa média, em anos)</t>
  </si>
  <si>
    <t>Dívida Pública (Títulos do Tesouro)</t>
  </si>
  <si>
    <t>emitidas na modalidade de oferta pública</t>
  </si>
  <si>
    <t>dos quais:</t>
  </si>
  <si>
    <t xml:space="preserve">no mercado fora de bolsa de valores cotados </t>
  </si>
  <si>
    <t>no mercado de bolsa</t>
  </si>
  <si>
    <t>das quais sociedades financeiras</t>
  </si>
  <si>
    <t>Transmissões gratuítas de  valores cotados</t>
  </si>
  <si>
    <t>Obrigações cotadas</t>
  </si>
  <si>
    <t xml:space="preserve">1. O valor das cotações a cada período corresponde à média das cotações de cada entidade no final do período de referência. </t>
  </si>
  <si>
    <t>Cálculos da Auditoria Geral do Mercado de Valores Mobiliários na ótica do comprador.</t>
  </si>
  <si>
    <t xml:space="preserve">Sociedades de seguro e fundos de pensões </t>
  </si>
  <si>
    <t>Informação e comunicação</t>
  </si>
  <si>
    <t>1. Exclui Títulos de Rendimento de Mobilização de Capital.</t>
  </si>
  <si>
    <t>Cálculos da Auditoria Geral do Mercado de Valores Mobiliários.</t>
  </si>
  <si>
    <t xml:space="preserve">Investimento no mercado primário - obrigações </t>
  </si>
  <si>
    <t>Transações no mercado secundário</t>
  </si>
  <si>
    <t>Mercado de ações</t>
  </si>
  <si>
    <t>Mercado de obrigações - novas emissões</t>
  </si>
  <si>
    <t>Investimento no mercado primário - ações</t>
  </si>
  <si>
    <t>Rendimentos distribuídos e serviço da dívida</t>
  </si>
  <si>
    <t>Auditoria Geral do Mercado de Valores Mobiliários</t>
  </si>
  <si>
    <r>
      <t>Avenida OUA, 2/ CP: 7954-094</t>
    </r>
    <r>
      <rPr>
        <sz val="11"/>
        <color rgb="FF002060"/>
        <rFont val="Times New Roman"/>
        <family val="1"/>
      </rPr>
      <t xml:space="preserve"> </t>
    </r>
    <r>
      <rPr>
        <sz val="10"/>
        <color rgb="FF002060"/>
        <rFont val="Times New Roman"/>
        <family val="1"/>
      </rPr>
      <t>- Praia - Cabo Verde</t>
    </r>
  </si>
  <si>
    <r>
      <t>Títulos de Rendimento de Mobilização de Capital</t>
    </r>
    <r>
      <rPr>
        <vertAlign val="superscript"/>
        <sz val="11"/>
        <color rgb="FF002060"/>
        <rFont val="Calibri"/>
        <family val="2"/>
        <scheme val="minor"/>
      </rPr>
      <t>1</t>
    </r>
  </si>
  <si>
    <r>
      <t xml:space="preserve">Dividendos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</si>
  <si>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Rendimentos de TRMC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</si>
  <si>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Juros vencidos e não pagos </t>
    </r>
    <r>
      <rPr>
        <b/>
        <vertAlign val="superscript"/>
        <sz val="11"/>
        <color rgb="FF002060"/>
        <rFont val="Calibri"/>
        <family val="2"/>
        <scheme val="minor"/>
      </rPr>
      <t>2</t>
    </r>
  </si>
  <si>
    <r>
      <t xml:space="preserve">Principal vencido e não pago </t>
    </r>
    <r>
      <rPr>
        <b/>
        <vertAlign val="superscript"/>
        <sz val="11"/>
        <color rgb="FF002060"/>
        <rFont val="Calibri"/>
        <family val="2"/>
        <scheme val="minor"/>
      </rPr>
      <t>3</t>
    </r>
  </si>
  <si>
    <r>
      <t>Cotações (médias em CVE, valores de fim de período)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</si>
  <si>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>Capitalização bolsista</t>
    </r>
    <r>
      <rPr>
        <sz val="11"/>
        <color rgb="FF002060"/>
        <rFont val="Calibri"/>
        <family val="2"/>
        <scheme val="minor"/>
      </rPr>
      <t>,</t>
    </r>
    <r>
      <rPr>
        <b/>
        <sz val="11"/>
        <color rgb="FF002060"/>
        <rFont val="Calibri"/>
        <family val="2"/>
        <scheme val="minor"/>
      </rPr>
      <t xml:space="preserve"> </t>
    </r>
    <r>
      <rPr>
        <sz val="11"/>
        <color rgb="FF002060"/>
        <rFont val="Calibri"/>
        <family val="2"/>
        <scheme val="minor"/>
      </rPr>
      <t>em milhões de CVE</t>
    </r>
  </si>
  <si>
    <t>Altura da linha 15</t>
  </si>
  <si>
    <t>largura das colunas com dados 10</t>
  </si>
  <si>
    <t>Símbolo no cabeçalho quando o quadro não pode ser visualizado na totalidade com resolução de 100%</t>
  </si>
  <si>
    <t>Tílulo na linha 3</t>
  </si>
  <si>
    <t>referência aos dados na linha 4</t>
  </si>
  <si>
    <t>quadro começa na coluna B</t>
  </si>
  <si>
    <t>Transporte e armazenagem</t>
  </si>
  <si>
    <t>-</t>
  </si>
  <si>
    <t>Stock de obrigações (valor, em milhões de CVE)</t>
  </si>
  <si>
    <t>Mercado de obrigações - stock de emissões</t>
  </si>
  <si>
    <t xml:space="preserve">Investimento no mercado secundário </t>
  </si>
  <si>
    <r>
      <t>Subscritores de obrigações no mercado primário (fluxo,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</si>
  <si>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t>Subscritores de ações no mercado primário (fluxo, em milhões de CVE)</t>
  </si>
  <si>
    <t>Bilhetes e Obrigações do Tesouro</t>
  </si>
  <si>
    <r>
      <t xml:space="preserve">Títulos de Rendimento de Mobilização de Capital </t>
    </r>
    <r>
      <rPr>
        <b/>
        <i/>
        <vertAlign val="superscript"/>
        <sz val="11"/>
        <color rgb="FF002060"/>
        <rFont val="Calibri"/>
        <family val="2"/>
        <scheme val="minor"/>
      </rPr>
      <t>2</t>
    </r>
  </si>
  <si>
    <t>1. Valores distribuídos no período de referência.</t>
  </si>
  <si>
    <t>2. Inclui todo o montante de juros vencidos e não pagos até o período de referência.</t>
  </si>
  <si>
    <t xml:space="preserve">3. Inclui todo o montante de principal vencido e não pago (acumulado) até o período de referência.  </t>
  </si>
  <si>
    <r>
      <t xml:space="preserve">1. Inclui todas obrigações  empresariais e municipais, clássicas e sustentáveis, bem como </t>
    </r>
    <r>
      <rPr>
        <i/>
        <sz val="9"/>
        <color rgb="FF002060"/>
        <rFont val="Calibri"/>
        <family val="2"/>
        <scheme val="minor"/>
      </rPr>
      <t>credit linked notes</t>
    </r>
    <r>
      <rPr>
        <sz val="9"/>
        <color rgb="FF002060"/>
        <rFont val="Calibri"/>
        <family val="2"/>
        <scheme val="minor"/>
      </rPr>
      <t>.</t>
    </r>
  </si>
  <si>
    <r>
      <t>Transação em sessão especial de Bolsa,</t>
    </r>
    <r>
      <rPr>
        <b/>
        <vertAlign val="superscript"/>
        <sz val="11"/>
        <color rgb="FF002060"/>
        <rFont val="Calibri"/>
        <family val="2"/>
        <scheme val="minor"/>
      </rPr>
      <t xml:space="preserve">1 </t>
    </r>
    <r>
      <rPr>
        <sz val="11"/>
        <color rgb="FF002060"/>
        <rFont val="Calibri"/>
        <family val="2"/>
        <scheme val="minor"/>
      </rPr>
      <t>em milhões de CVE</t>
    </r>
  </si>
  <si>
    <t>1.  Em modalidade de oferta pública.</t>
  </si>
  <si>
    <t xml:space="preserve">1. Títulos de Rendimento de Mobilização de Capital são títulos nominativos perpétuos, livremente transacionáveis, emitidos pelo Estado para a realização do capital social do  Fundo  Soberano de Garantia de Investimento Privado. A sua titualridade confere direito à distribuição de </t>
  </si>
  <si>
    <t>dividendos após o apuramento dos resultados anuais do Fundo.</t>
  </si>
  <si>
    <t xml:space="preserve">TRMC- Títulos de Rendimento de Mobilização de Capital são títulos nominativos perpétuos, livremente transacionáveis, emitidos pelo Estado para a realização do capital social do Fundo Soberano de Garantia de Investimento Privado. A sua titualridade confere direito à distribuição </t>
  </si>
  <si>
    <t>de dividendos após o apuramento dos resultados anuais do Fundo.</t>
  </si>
  <si>
    <t xml:space="preserve">2. Títulos de Rendimento de Mobilização de Capital são títulos nominativos perpétuos, livremente transacionáveis, emitidos pelo Estado para a realização do capital social do  Fundo Soberano de Garantia de Investimento Privado. A sua titualridade confere direito à distribuição de dividendos após o </t>
  </si>
  <si>
    <t xml:space="preserve">  apuramento dos resultados anuais do Fundo.</t>
  </si>
  <si>
    <t>http://www.agmvm.cv</t>
  </si>
  <si>
    <r>
      <t>Subscritores de Dívida Pública (novas emissões,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</si>
  <si>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rPr>
        <b/>
        <sz val="9"/>
        <color rgb="FF002060"/>
        <rFont val="Calibri"/>
        <family val="2"/>
        <scheme val="minor"/>
      </rPr>
      <t>Fonte</t>
    </r>
    <r>
      <rPr>
        <sz val="9"/>
        <color rgb="FF002060"/>
        <rFont val="Calibri"/>
        <family val="2"/>
        <scheme val="minor"/>
      </rPr>
      <t>: Bolsa de Valores de Cabo Verde S.A.; Intermediários Financeiros registados na Auditoria Geral do Mercado de Valores Mobiliários; e Banco de Cabo Verde.</t>
    </r>
  </si>
  <si>
    <t>Investimento nas novas emissões de títulos de dívida pública</t>
  </si>
  <si>
    <t>Indústria farmacêutica</t>
  </si>
  <si>
    <t>Ações não cotadas</t>
  </si>
  <si>
    <t>Obrigações não cotadas</t>
  </si>
  <si>
    <t xml:space="preserve">no mercado fora de bolsa de valores não cotados </t>
  </si>
  <si>
    <t>Sessão Especial de bolsa (em milhões de CVE)</t>
  </si>
  <si>
    <t>Mercado de bolsa (em milhões de CVE)</t>
  </si>
  <si>
    <t>Mercado fora de bolsa (em milhões de CVE)</t>
  </si>
  <si>
    <t>Sessão especial de bolsa (em milhões de CVE)</t>
  </si>
  <si>
    <t>Obrigações empresariais</t>
  </si>
  <si>
    <t>Obrigações municipais</t>
  </si>
  <si>
    <t>Mercado de fora de bolsa (em milhões de CVE)</t>
  </si>
  <si>
    <t>Emitentes empresarias por sector institucional e ramos de atividade</t>
  </si>
  <si>
    <t>Telefone: +238 2607171/ e-mail: agmvm@bcv.cv</t>
  </si>
  <si>
    <r>
      <t>Resto do mundo</t>
    </r>
    <r>
      <rPr>
        <vertAlign val="superscript"/>
        <sz val="11"/>
        <color rgb="FF002060"/>
        <rFont val="Calibri"/>
        <family val="2"/>
        <scheme val="minor"/>
      </rPr>
      <t>2</t>
    </r>
  </si>
  <si>
    <r>
      <t>Resto do mundo</t>
    </r>
    <r>
      <rPr>
        <vertAlign val="superscript"/>
        <sz val="11"/>
        <color rgb="FF002060"/>
        <rFont val="Calibri"/>
        <family val="2"/>
        <scheme val="minor"/>
      </rPr>
      <t>1</t>
    </r>
  </si>
  <si>
    <t>n.d</t>
  </si>
  <si>
    <t>n.d - não disponível</t>
  </si>
  <si>
    <r>
      <rPr>
        <b/>
        <sz val="11"/>
        <color rgb="FF002060"/>
        <rFont val="Calibri"/>
        <family val="2"/>
        <scheme val="minor"/>
      </rPr>
      <t>Valor de negócios no mercado secundário,</t>
    </r>
    <r>
      <rPr>
        <sz val="11"/>
        <color rgb="FF002060"/>
        <rFont val="Calibri"/>
        <family val="2"/>
        <scheme val="minor"/>
      </rPr>
      <t xml:space="preserve"> em milhões de CVE</t>
    </r>
  </si>
  <si>
    <t>plano de melhoria das estatísticas produzidas, o que a termo resultará na correção das estatísticas históricas da participação de investidores não residentes nas operações do mercado de valores mobiliários nacional.</t>
  </si>
  <si>
    <t xml:space="preserve">2. Corresponde a subscritores não residentes sejam sociedades sejam particulares. Limitações na sectorização institucional dos investidores condicionam a autonomização das subscrições das entidades pertencentes ao sector resto do mundo antes de dezembro de 2025. A AGMVM está a implementar um </t>
  </si>
  <si>
    <t xml:space="preserve">1. Corresponde a subscritores não residentes sejam sociedades sejam particulares. Limitações na sectorização institucional dos investidores condicionam a autonomização das subscrições das entidades pertencentes ao sector resto do mundo antes de dezembro de 2025. A AGMVM está a </t>
  </si>
  <si>
    <t>implementar um plano de melhoria das estatísticas produzidas, o que a termo resultará na correção das estatísticas históricas da participação de investidores não residentes nas operações do mercado de valores mobiliários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</si>
</sst>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-* #,##0.0_-;\-* #,##0.0_-;_-* &quot;-&quot;_-;_-@_-"/>
    <numFmt numFmtId="167" formatCode="_-* #,##0.00_-;\-* #,##0.00_-;_-* &quot;-&quot;_-;_-@_-"/>
    <numFmt numFmtId="168" formatCode="_-* #,##0.00000_-;\-* #,##0.00000_-;_-* &quot;-&quot;_-;_-@_-"/>
    <numFmt numFmtId="169" formatCode="#,##0_ ;\-#,##0\ "/>
    <numFmt numFmtId="170" formatCode="0.000"/>
    <numFmt numFmtId="171" formatCode="_-* #,##0.000_-;\-* #,##0.000_-;_-* &quot;-&quot;??_-;_-@_-"/>
    <numFmt numFmtId="172" formatCode="0.0000"/>
    <numFmt numFmtId="173" formatCode="_-* #,##0.0000\ _€_-;\-* #,##0.0000\ _€_-;_-* &quot;-&quot;??\ _€_-;_-@_-"/>
    <numFmt numFmtId="174" formatCode="#,##0.00_ ;\-#,##0.00\ "/>
    <numFmt numFmtId="175" formatCode="0.0%"/>
    <numFmt numFmtId="176" formatCode="_-* #,##0.0000_-;\-* #,##0.0000_-;_-* &quot;-&quot;_-;_-@_-"/>
    <numFmt numFmtId="177" formatCode="_-* #,##0.000\ _€_-;\-* #,##0.000\ _€_-;_-* &quot;-&quot;??\ _€_-;_-@_-"/>
    <numFmt numFmtId="178" formatCode="_-* #,##0.0\ _€_-;\-* #,##0.0\ _€_-;_-* &quot;-&quot;??\ _€_-;_-@_-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0"/>
      <color rgb="FF002060"/>
      <name val="Times New Roman"/>
      <family val="1"/>
    </font>
    <font>
      <sz val="11"/>
      <color rgb="FF00206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8" tint="-0.249977111117893"/>
      <name val="Times New Roman"/>
      <family val="1"/>
    </font>
    <font>
      <sz val="10"/>
      <color theme="8" tint="-0.249977111117893"/>
      <name val="Times New Roman"/>
      <family val="1"/>
    </font>
    <font>
      <sz val="10"/>
      <color theme="8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vertAlign val="superscript"/>
      <sz val="11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vertAlign val="superscript"/>
      <sz val="11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vertAlign val="superscript"/>
      <sz val="11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25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9" fillId="3" borderId="0" xfId="0" applyFont="1" applyFill="1"/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12" fillId="3" borderId="0" xfId="0" applyFont="1" applyFill="1"/>
    <xf numFmtId="0" fontId="13" fillId="3" borderId="0" xfId="0" applyFont="1" applyFill="1"/>
    <xf numFmtId="0" fontId="2" fillId="3" borderId="0" xfId="0" applyFont="1" applyFill="1" applyAlignment="1">
      <alignment horizontal="left" indent="1"/>
    </xf>
    <xf numFmtId="0" fontId="14" fillId="3" borderId="0" xfId="0" applyFont="1" applyFill="1"/>
    <xf numFmtId="17" fontId="14" fillId="3" borderId="0" xfId="0" applyNumberFormat="1" applyFont="1" applyFill="1" applyAlignment="1">
      <alignment horizontal="center"/>
    </xf>
    <xf numFmtId="0" fontId="15" fillId="3" borderId="0" xfId="0" applyFont="1" applyFill="1"/>
    <xf numFmtId="0" fontId="16" fillId="3" borderId="0" xfId="0" applyFont="1" applyFill="1" applyAlignment="1">
      <alignment horizontal="left" indent="1"/>
    </xf>
    <xf numFmtId="0" fontId="14" fillId="3" borderId="0" xfId="0" applyFont="1" applyFill="1" applyAlignment="1">
      <alignment horizontal="left" indent="2"/>
    </xf>
    <xf numFmtId="0" fontId="14" fillId="3" borderId="0" xfId="0" applyFont="1" applyFill="1" applyAlignment="1">
      <alignment horizontal="left" indent="1"/>
    </xf>
    <xf numFmtId="0" fontId="18" fillId="3" borderId="0" xfId="0" applyFont="1" applyFill="1" applyAlignment="1">
      <alignment horizontal="left" indent="1"/>
    </xf>
    <xf numFmtId="0" fontId="15" fillId="3" borderId="0" xfId="0" applyFont="1" applyFill="1" applyAlignment="1">
      <alignment horizontal="right"/>
    </xf>
    <xf numFmtId="0" fontId="20" fillId="3" borderId="0" xfId="0" applyFont="1" applyFill="1"/>
    <xf numFmtId="0" fontId="14" fillId="3" borderId="1" xfId="0" applyFont="1" applyFill="1" applyBorder="1" applyAlignment="1">
      <alignment horizontal="left" indent="1"/>
    </xf>
    <xf numFmtId="0" fontId="14" fillId="3" borderId="1" xfId="0" applyFont="1" applyFill="1" applyBorder="1" applyAlignment="1">
      <alignment horizontal="left" indent="2"/>
    </xf>
    <xf numFmtId="0" fontId="15" fillId="3" borderId="0" xfId="0" applyFont="1" applyFill="1" applyAlignment="1">
      <alignment horizontal="left"/>
    </xf>
    <xf numFmtId="0" fontId="14" fillId="3" borderId="0" xfId="0" applyFont="1" applyFill="1" applyAlignment="1">
      <alignment horizontal="left" indent="3"/>
    </xf>
    <xf numFmtId="0" fontId="14" fillId="3" borderId="0" xfId="0" applyFont="1" applyFill="1" applyAlignment="1">
      <alignment horizontal="left" indent="4"/>
    </xf>
    <xf numFmtId="0" fontId="14" fillId="3" borderId="0" xfId="0" applyFont="1" applyFill="1" applyAlignment="1">
      <alignment horizontal="left"/>
    </xf>
    <xf numFmtId="165" fontId="25" fillId="3" borderId="0" xfId="0" applyNumberFormat="1" applyFont="1" applyFill="1" applyAlignment="1">
      <alignment horizontal="center" vertical="center"/>
    </xf>
    <xf numFmtId="10" fontId="14" fillId="3" borderId="0" xfId="3" applyNumberFormat="1" applyFont="1" applyFill="1"/>
    <xf numFmtId="10" fontId="14" fillId="3" borderId="0" xfId="0" applyNumberFormat="1" applyFont="1" applyFill="1"/>
    <xf numFmtId="10" fontId="14" fillId="3" borderId="0" xfId="3" applyNumberFormat="1" applyFont="1" applyFill="1" applyAlignment="1">
      <alignment horizontal="right"/>
    </xf>
    <xf numFmtId="10" fontId="16" fillId="3" borderId="0" xfId="3" applyNumberFormat="1" applyFont="1" applyFill="1" applyAlignment="1">
      <alignment horizontal="right"/>
    </xf>
    <xf numFmtId="10" fontId="14" fillId="3" borderId="2" xfId="3" applyNumberFormat="1" applyFont="1" applyFill="1" applyBorder="1" applyAlignment="1">
      <alignment horizontal="right"/>
    </xf>
    <xf numFmtId="0" fontId="26" fillId="3" borderId="0" xfId="0" applyFont="1" applyFill="1"/>
    <xf numFmtId="10" fontId="15" fillId="3" borderId="0" xfId="0" applyNumberFormat="1" applyFont="1" applyFill="1"/>
    <xf numFmtId="0" fontId="24" fillId="3" borderId="0" xfId="0" applyFont="1" applyFill="1"/>
    <xf numFmtId="167" fontId="14" fillId="3" borderId="0" xfId="0" applyNumberFormat="1" applyFont="1" applyFill="1"/>
    <xf numFmtId="167" fontId="16" fillId="3" borderId="0" xfId="0" applyNumberFormat="1" applyFont="1" applyFill="1"/>
    <xf numFmtId="167" fontId="15" fillId="3" borderId="0" xfId="0" applyNumberFormat="1" applyFont="1" applyFill="1"/>
    <xf numFmtId="167" fontId="14" fillId="3" borderId="1" xfId="0" applyNumberFormat="1" applyFont="1" applyFill="1" applyBorder="1"/>
    <xf numFmtId="164" fontId="0" fillId="3" borderId="0" xfId="0" applyNumberFormat="1" applyFill="1"/>
    <xf numFmtId="0" fontId="5" fillId="3" borderId="0" xfId="0" applyFont="1" applyFill="1"/>
    <xf numFmtId="0" fontId="0" fillId="2" borderId="0" xfId="0" applyFill="1"/>
    <xf numFmtId="0" fontId="13" fillId="2" borderId="0" xfId="0" applyFont="1" applyFill="1"/>
    <xf numFmtId="0" fontId="12" fillId="2" borderId="0" xfId="0" applyFont="1" applyFill="1" applyAlignment="1">
      <alignment vertical="center"/>
    </xf>
    <xf numFmtId="17" fontId="0" fillId="3" borderId="0" xfId="0" applyNumberFormat="1" applyFill="1"/>
    <xf numFmtId="0" fontId="16" fillId="3" borderId="0" xfId="0" applyFont="1" applyFill="1" applyAlignment="1">
      <alignment horizontal="left" wrapText="1" indent="1"/>
    </xf>
    <xf numFmtId="172" fontId="25" fillId="3" borderId="0" xfId="0" applyNumberFormat="1" applyFont="1" applyFill="1" applyAlignment="1">
      <alignment horizontal="center"/>
    </xf>
    <xf numFmtId="164" fontId="26" fillId="3" borderId="0" xfId="0" applyNumberFormat="1" applyFont="1" applyFill="1"/>
    <xf numFmtId="167" fontId="28" fillId="3" borderId="0" xfId="0" applyNumberFormat="1" applyFont="1" applyFill="1"/>
    <xf numFmtId="0" fontId="28" fillId="3" borderId="0" xfId="0" applyFont="1" applyFill="1"/>
    <xf numFmtId="0" fontId="14" fillId="0" borderId="0" xfId="0" applyFont="1" applyAlignment="1">
      <alignment horizontal="left" indent="2"/>
    </xf>
    <xf numFmtId="0" fontId="14" fillId="0" borderId="0" xfId="0" applyFont="1" applyAlignment="1">
      <alignment horizontal="left" indent="4"/>
    </xf>
    <xf numFmtId="4" fontId="14" fillId="3" borderId="0" xfId="0" applyNumberFormat="1" applyFont="1" applyFill="1"/>
    <xf numFmtId="4" fontId="0" fillId="3" borderId="0" xfId="0" applyNumberFormat="1" applyFill="1"/>
    <xf numFmtId="165" fontId="26" fillId="3" borderId="0" xfId="0" applyNumberFormat="1" applyFont="1" applyFill="1"/>
    <xf numFmtId="165" fontId="14" fillId="3" borderId="0" xfId="0" applyNumberFormat="1" applyFont="1" applyFill="1"/>
    <xf numFmtId="167" fontId="14" fillId="3" borderId="0" xfId="0" quotePrefix="1" applyNumberFormat="1" applyFont="1" applyFill="1"/>
    <xf numFmtId="10" fontId="16" fillId="3" borderId="0" xfId="3" applyNumberFormat="1" applyFont="1" applyFill="1" applyAlignment="1"/>
    <xf numFmtId="10" fontId="14" fillId="3" borderId="0" xfId="3" applyNumberFormat="1" applyFont="1" applyFill="1" applyAlignment="1"/>
    <xf numFmtId="169" fontId="16" fillId="3" borderId="0" xfId="0" applyNumberFormat="1" applyFont="1" applyFill="1"/>
    <xf numFmtId="169" fontId="14" fillId="3" borderId="0" xfId="0" applyNumberFormat="1" applyFont="1" applyFill="1"/>
    <xf numFmtId="10" fontId="16" fillId="3" borderId="0" xfId="0" applyNumberFormat="1" applyFont="1" applyFill="1"/>
    <xf numFmtId="167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5" fontId="16" fillId="3" borderId="0" xfId="0" applyNumberFormat="1" applyFont="1" applyFill="1"/>
    <xf numFmtId="166" fontId="14" fillId="3" borderId="0" xfId="0" applyNumberFormat="1" applyFont="1" applyFill="1"/>
    <xf numFmtId="41" fontId="16" fillId="3" borderId="0" xfId="0" applyNumberFormat="1" applyFont="1" applyFill="1"/>
    <xf numFmtId="41" fontId="14" fillId="3" borderId="0" xfId="0" applyNumberFormat="1" applyFont="1" applyFill="1"/>
    <xf numFmtId="41" fontId="14" fillId="3" borderId="1" xfId="0" applyNumberFormat="1" applyFont="1" applyFill="1" applyBorder="1"/>
    <xf numFmtId="166" fontId="15" fillId="3" borderId="0" xfId="0" applyNumberFormat="1" applyFont="1" applyFill="1" applyAlignment="1">
      <alignment wrapText="1"/>
    </xf>
    <xf numFmtId="166" fontId="16" fillId="3" borderId="0" xfId="0" applyNumberFormat="1" applyFont="1" applyFill="1"/>
    <xf numFmtId="166" fontId="14" fillId="3" borderId="0" xfId="0" applyNumberFormat="1" applyFont="1" applyFill="1" applyAlignment="1">
      <alignment wrapText="1"/>
    </xf>
    <xf numFmtId="170" fontId="26" fillId="3" borderId="0" xfId="0" applyNumberFormat="1" applyFont="1" applyFill="1" applyAlignment="1">
      <alignment wrapText="1"/>
    </xf>
    <xf numFmtId="170" fontId="26" fillId="0" borderId="0" xfId="0" applyNumberFormat="1" applyFont="1" applyAlignment="1">
      <alignment wrapText="1"/>
    </xf>
    <xf numFmtId="0" fontId="30" fillId="3" borderId="0" xfId="0" applyFont="1" applyFill="1" applyAlignment="1">
      <alignment horizontal="left" indent="2"/>
    </xf>
    <xf numFmtId="167" fontId="30" fillId="3" borderId="0" xfId="0" applyNumberFormat="1" applyFont="1" applyFill="1"/>
    <xf numFmtId="165" fontId="25" fillId="3" borderId="0" xfId="0" applyNumberFormat="1" applyFont="1" applyFill="1" applyAlignment="1">
      <alignment wrapText="1"/>
    </xf>
    <xf numFmtId="0" fontId="29" fillId="3" borderId="0" xfId="0" applyFont="1" applyFill="1"/>
    <xf numFmtId="0" fontId="31" fillId="3" borderId="0" xfId="0" applyFont="1" applyFill="1"/>
    <xf numFmtId="3" fontId="14" fillId="3" borderId="0" xfId="0" applyNumberFormat="1" applyFont="1" applyFill="1"/>
    <xf numFmtId="41" fontId="15" fillId="3" borderId="0" xfId="0" applyNumberFormat="1" applyFont="1" applyFill="1"/>
    <xf numFmtId="173" fontId="0" fillId="3" borderId="0" xfId="0" applyNumberFormat="1" applyFill="1"/>
    <xf numFmtId="10" fontId="14" fillId="3" borderId="1" xfId="0" applyNumberFormat="1" applyFont="1" applyFill="1" applyBorder="1"/>
    <xf numFmtId="169" fontId="14" fillId="3" borderId="0" xfId="0" applyNumberFormat="1" applyFont="1" applyFill="1" applyAlignment="1">
      <alignment horizontal="right"/>
    </xf>
    <xf numFmtId="168" fontId="15" fillId="3" borderId="0" xfId="0" applyNumberFormat="1" applyFont="1" applyFill="1"/>
    <xf numFmtId="167" fontId="15" fillId="0" borderId="0" xfId="0" applyNumberFormat="1" applyFont="1"/>
    <xf numFmtId="174" fontId="14" fillId="3" borderId="0" xfId="0" applyNumberFormat="1" applyFont="1" applyFill="1"/>
    <xf numFmtId="167" fontId="14" fillId="0" borderId="0" xfId="0" applyNumberFormat="1" applyFont="1"/>
    <xf numFmtId="0" fontId="14" fillId="0" borderId="0" xfId="0" applyFont="1" applyAlignment="1">
      <alignment horizontal="left" indent="1"/>
    </xf>
    <xf numFmtId="0" fontId="16" fillId="3" borderId="0" xfId="0" applyFont="1" applyFill="1"/>
    <xf numFmtId="17" fontId="14" fillId="3" borderId="0" xfId="0" applyNumberFormat="1" applyFont="1" applyFill="1"/>
    <xf numFmtId="171" fontId="14" fillId="3" borderId="0" xfId="4" applyNumberFormat="1" applyFont="1" applyFill="1" applyAlignment="1">
      <alignment horizontal="center"/>
    </xf>
    <xf numFmtId="172" fontId="14" fillId="3" borderId="0" xfId="0" applyNumberFormat="1" applyFont="1" applyFill="1"/>
    <xf numFmtId="172" fontId="32" fillId="3" borderId="0" xfId="0" applyNumberFormat="1" applyFont="1" applyFill="1"/>
    <xf numFmtId="164" fontId="14" fillId="3" borderId="0" xfId="0" applyNumberFormat="1" applyFont="1" applyFill="1"/>
    <xf numFmtId="17" fontId="15" fillId="3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33" fillId="3" borderId="0" xfId="0" applyFont="1" applyFill="1"/>
    <xf numFmtId="10" fontId="16" fillId="3" borderId="0" xfId="3" applyNumberFormat="1" applyFont="1" applyFill="1"/>
    <xf numFmtId="166" fontId="14" fillId="3" borderId="0" xfId="0" applyNumberFormat="1" applyFont="1" applyFill="1" applyAlignment="1">
      <alignment vertical="center"/>
    </xf>
    <xf numFmtId="166" fontId="14" fillId="3" borderId="0" xfId="0" applyNumberFormat="1" applyFont="1" applyFill="1" applyAlignment="1">
      <alignment vertical="center" wrapText="1"/>
    </xf>
    <xf numFmtId="10" fontId="34" fillId="3" borderId="0" xfId="0" applyNumberFormat="1" applyFont="1" applyFill="1"/>
    <xf numFmtId="175" fontId="14" fillId="3" borderId="0" xfId="3" applyNumberFormat="1" applyFont="1" applyFill="1"/>
    <xf numFmtId="9" fontId="16" fillId="3" borderId="0" xfId="0" applyNumberFormat="1" applyFont="1" applyFill="1"/>
    <xf numFmtId="2" fontId="16" fillId="3" borderId="0" xfId="0" applyNumberFormat="1" applyFont="1" applyFill="1"/>
    <xf numFmtId="177" fontId="0" fillId="3" borderId="0" xfId="0" applyNumberFormat="1" applyFill="1"/>
    <xf numFmtId="176" fontId="26" fillId="3" borderId="0" xfId="0" applyNumberFormat="1" applyFont="1" applyFill="1"/>
    <xf numFmtId="178" fontId="0" fillId="3" borderId="0" xfId="0" applyNumberFormat="1" applyFill="1"/>
    <xf numFmtId="10" fontId="14" fillId="3" borderId="0" xfId="3" applyNumberFormat="1" applyFont="1" applyFill="1" applyBorder="1" applyAlignment="1">
      <alignment horizontal="right"/>
    </xf>
    <xf numFmtId="0" fontId="36" fillId="3" borderId="0" xfId="0" applyFont="1" applyFill="1"/>
    <xf numFmtId="0" fontId="37" fillId="3" borderId="0" xfId="0" applyFont="1" applyFill="1"/>
    <xf numFmtId="0" fontId="14" fillId="3" borderId="1" xfId="0" applyFont="1" applyFill="1" applyBorder="1" applyAlignment="1">
      <alignment horizontal="left" indent="3"/>
    </xf>
    <xf numFmtId="167" fontId="14" fillId="3" borderId="0" xfId="0" applyNumberFormat="1" applyFont="1" applyFill="1" applyAlignment="1">
      <alignment horizontal="right"/>
    </xf>
    <xf numFmtId="41" fontId="14" fillId="3" borderId="1" xfId="0" applyNumberFormat="1" applyFont="1" applyFill="1" applyBorder="1" applyAlignment="1">
      <alignment horizontal="right"/>
    </xf>
    <xf numFmtId="167" fontId="14" fillId="3" borderId="1" xfId="0" applyNumberFormat="1" applyFont="1" applyFill="1" applyBorder="1" applyAlignment="1">
      <alignment horizontal="right"/>
    </xf>
    <xf numFmtId="167" fontId="15" fillId="3" borderId="0" xfId="0" applyNumberFormat="1" applyFont="1" applyFill="1" applyAlignment="1">
      <alignment wrapText="1"/>
    </xf>
    <xf numFmtId="167" fontId="14" fillId="3" borderId="0" xfId="0" applyNumberFormat="1" applyFont="1" applyFill="1" applyAlignment="1">
      <alignment wrapText="1"/>
    </xf>
    <xf numFmtId="167" fontId="14" fillId="0" borderId="1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left" indent="3"/>
    </xf>
    <xf numFmtId="0" fontId="14" fillId="0" borderId="1" xfId="0" applyFont="1" applyFill="1" applyBorder="1" applyAlignment="1">
      <alignment horizontal="left" indent="2"/>
    </xf>
    <xf numFmtId="0" fontId="35" fillId="0" borderId="0" xfId="0" applyFont="1" applyFill="1"/>
    <xf numFmtId="17" fontId="15" fillId="3" borderId="0" xfId="0" applyNumberFormat="1" applyFont="1" applyFill="1" applyAlignment="1">
      <alignment horizontal="center" vertical="center" wrapText="1"/>
    </xf>
    <xf numFmtId="17" fontId="15" fillId="3" borderId="1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</cellXfs>
  <cellStyles count="5">
    <cellStyle name="Hiperligação" xfId="2" builtinId="8"/>
    <cellStyle name="Normal" xfId="0" builtinId="0"/>
    <cellStyle name="Normal 2 2" xfId="1"/>
    <cellStyle name="Pe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.4!A1"/><Relationship Id="rId3" Type="http://schemas.openxmlformats.org/officeDocument/2006/relationships/hyperlink" Target="#A.2!A1"/><Relationship Id="rId7" Type="http://schemas.openxmlformats.org/officeDocument/2006/relationships/hyperlink" Target="#C.3!A1"/><Relationship Id="rId2" Type="http://schemas.openxmlformats.org/officeDocument/2006/relationships/hyperlink" Target="#A.1!A1"/><Relationship Id="rId1" Type="http://schemas.openxmlformats.org/officeDocument/2006/relationships/image" Target="../media/image1.jpeg"/><Relationship Id="rId6" Type="http://schemas.openxmlformats.org/officeDocument/2006/relationships/hyperlink" Target="#C.2!A1"/><Relationship Id="rId11" Type="http://schemas.openxmlformats.org/officeDocument/2006/relationships/hyperlink" Target="#B.1!A1"/><Relationship Id="rId5" Type="http://schemas.openxmlformats.org/officeDocument/2006/relationships/hyperlink" Target="#C.1!A1"/><Relationship Id="rId10" Type="http://schemas.openxmlformats.org/officeDocument/2006/relationships/hyperlink" Target="#E.1!A1"/><Relationship Id="rId4" Type="http://schemas.openxmlformats.org/officeDocument/2006/relationships/hyperlink" Target="#A.3!A1"/><Relationship Id="rId9" Type="http://schemas.openxmlformats.org/officeDocument/2006/relationships/hyperlink" Target="#D.1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243208</xdr:colOff>
      <xdr:row>38</xdr:row>
      <xdr:rowOff>0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0" y="0"/>
          <a:ext cx="8168008" cy="7239000"/>
          <a:chOff x="5539331" y="0"/>
          <a:chExt cx="8393887" cy="8254822"/>
        </a:xfrm>
      </xdr:grpSpPr>
      <xdr:grpSp>
        <xdr:nvGrpSpPr>
          <xdr:cNvPr id="53" name="Grupo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pSpPr/>
        </xdr:nvGrpSpPr>
        <xdr:grpSpPr>
          <a:xfrm>
            <a:off x="5539331" y="0"/>
            <a:ext cx="8393887" cy="8254822"/>
            <a:chOff x="0" y="0"/>
            <a:chExt cx="8375473" cy="8102616"/>
          </a:xfrm>
        </xdr:grpSpPr>
        <xdr:pic>
          <xdr:nvPicPr>
            <xdr:cNvPr id="54" name="Imagem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alphaModFix amt="20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8097721" cy="810261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55" name="Grupo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GrpSpPr/>
          </xdr:nvGrpSpPr>
          <xdr:grpSpPr>
            <a:xfrm>
              <a:off x="1787936" y="2065357"/>
              <a:ext cx="6587537" cy="481206"/>
              <a:chOff x="8411018" y="1337955"/>
              <a:chExt cx="6829517" cy="511342"/>
            </a:xfrm>
          </xdr:grpSpPr>
          <xdr:sp macro="" textlink="">
            <xdr:nvSpPr>
              <xdr:cNvPr id="56" name="CaixaDeTexto 55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SpPr txBox="1"/>
            </xdr:nvSpPr>
            <xdr:spPr>
              <a:xfrm>
                <a:off x="8411018" y="1337955"/>
                <a:ext cx="6829517" cy="51134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PT" sz="2040" b="1" u="none">
                    <a:solidFill>
                      <a:srgbClr val="002060"/>
                    </a:solidFill>
                    <a:latin typeface="+mn-lt"/>
                  </a:rPr>
                  <a:t>Estatísticas do Mercado de Valores Mobiliários</a:t>
                </a:r>
              </a:p>
            </xdr:txBody>
          </xdr:sp>
          <xdr:cxnSp macro="">
            <xdr:nvCxnSpPr>
              <xdr:cNvPr id="57" name="Conexão reta 56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CxnSpPr/>
            </xdr:nvCxnSpPr>
            <xdr:spPr>
              <a:xfrm>
                <a:off x="8452033" y="1712391"/>
                <a:ext cx="6242275" cy="1726"/>
              </a:xfrm>
              <a:prstGeom prst="line">
                <a:avLst/>
              </a:prstGeom>
              <a:ln>
                <a:solidFill>
                  <a:srgbClr val="00206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35" name="Grupo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7473071" y="2569225"/>
            <a:ext cx="5427141" cy="4095624"/>
            <a:chOff x="1745838" y="2604335"/>
            <a:chExt cx="5399328" cy="4015541"/>
          </a:xfrm>
        </xdr:grpSpPr>
        <xdr:sp macro="" textlink="">
          <xdr:nvSpPr>
            <xdr:cNvPr id="2" name="Retângulo arredondado 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1745838" y="2867025"/>
              <a:ext cx="4371975" cy="17145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novas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6" name="Retângulo arredondado 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1750594" y="3056952"/>
              <a:ext cx="4371974" cy="19580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stock de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8" name="Retângulo arredondado 7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1760119" y="3281905"/>
              <a:ext cx="4371974" cy="19271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9" name="Retângulo arredondado 8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1762124" y="4533900"/>
              <a:ext cx="4863276" cy="209991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C.1            Investimento nas novas emissões de títulos de dívida pública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1762124" y="4743450"/>
              <a:ext cx="4371974" cy="18749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1" name="Retângulo arredondado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1755106" y="4953000"/>
              <a:ext cx="4371974" cy="195514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obrigações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2" name="Retângulo arredondado 11">
              <a:hlinkClick xmlns:r="http://schemas.openxmlformats.org/officeDocument/2006/relationships" r:id="rId8"/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1755607" y="5153025"/>
              <a:ext cx="4371974" cy="20203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C.4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3" name="Retângulo arredondado 12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1756609" y="5772149"/>
              <a:ext cx="5388557" cy="366254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D.1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Emitente empresariais por sector institucional e ramos de atividade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4" name="Retângulo arredondado 13">
              <a:hlinkClick xmlns:r="http://schemas.openxmlformats.org/officeDocument/2006/relationships" r:id="rId10"/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1759116" y="6400800"/>
              <a:ext cx="4369969" cy="219076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E.1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Rendimentos distribuídos e serviço da dívida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7" name="Retângulo arredondado 16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1753602" y="3895725"/>
              <a:ext cx="4371974" cy="20002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B.1            Transações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767639" y="2604335"/>
              <a:ext cx="4014036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primário</a:t>
              </a:r>
            </a:p>
          </xdr:txBody>
        </xdr:sp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1776160" y="3652586"/>
              <a:ext cx="437698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secundário</a:t>
              </a:r>
            </a:p>
          </xdr:txBody>
        </xdr:sp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1771148" y="427572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Investimento</a:t>
              </a:r>
            </a:p>
          </xdr:txBody>
        </xdr:sp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 txBox="1"/>
          </xdr:nvSpPr>
          <xdr:spPr>
            <a:xfrm>
              <a:off x="1757111" y="554054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Emitentes</a:t>
              </a:r>
            </a:p>
          </xdr:txBody>
        </xdr:sp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1770645" y="6165683"/>
              <a:ext cx="347762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Eventos</a:t>
              </a:r>
              <a:r>
                <a:rPr lang="pt-PT" sz="1200" b="1" baseline="0">
                  <a:solidFill>
                    <a:srgbClr val="002060"/>
                  </a:solidFill>
                  <a:latin typeface="+mn-lt"/>
                </a:rPr>
                <a:t> corporativos</a:t>
              </a:r>
              <a:endParaRPr lang="pt-PT" sz="1200" b="1">
                <a:solidFill>
                  <a:srgbClr val="002060"/>
                </a:solidFill>
                <a:latin typeface="+mn-lt"/>
              </a:endParaRP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542925</xdr:colOff>
      <xdr:row>0</xdr:row>
      <xdr:rowOff>66675</xdr:rowOff>
    </xdr:from>
    <xdr:to>
      <xdr:col>20</xdr:col>
      <xdr:colOff>223647</xdr:colOff>
      <xdr:row>5</xdr:row>
      <xdr:rowOff>14097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1950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495300</xdr:colOff>
      <xdr:row>0</xdr:row>
      <xdr:rowOff>28575</xdr:rowOff>
    </xdr:from>
    <xdr:to>
      <xdr:col>20</xdr:col>
      <xdr:colOff>176022</xdr:colOff>
      <xdr:row>4</xdr:row>
      <xdr:rowOff>166497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4325" y="285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676275</xdr:colOff>
      <xdr:row>0</xdr:row>
      <xdr:rowOff>38100</xdr:rowOff>
    </xdr:from>
    <xdr:to>
      <xdr:col>20</xdr:col>
      <xdr:colOff>252222</xdr:colOff>
      <xdr:row>4</xdr:row>
      <xdr:rowOff>176022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5300" y="381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0</xdr:row>
      <xdr:rowOff>76200</xdr:rowOff>
    </xdr:from>
    <xdr:to>
      <xdr:col>20</xdr:col>
      <xdr:colOff>185547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533400</xdr:colOff>
      <xdr:row>0</xdr:row>
      <xdr:rowOff>47625</xdr:rowOff>
    </xdr:from>
    <xdr:to>
      <xdr:col>20</xdr:col>
      <xdr:colOff>214122</xdr:colOff>
      <xdr:row>4</xdr:row>
      <xdr:rowOff>176022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9175" y="4762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514350</xdr:colOff>
      <xdr:row>0</xdr:row>
      <xdr:rowOff>95250</xdr:rowOff>
    </xdr:from>
    <xdr:to>
      <xdr:col>20</xdr:col>
      <xdr:colOff>195072</xdr:colOff>
      <xdr:row>5</xdr:row>
      <xdr:rowOff>42672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3375" y="952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628650</xdr:colOff>
      <xdr:row>0</xdr:row>
      <xdr:rowOff>66675</xdr:rowOff>
    </xdr:from>
    <xdr:to>
      <xdr:col>20</xdr:col>
      <xdr:colOff>204597</xdr:colOff>
      <xdr:row>5</xdr:row>
      <xdr:rowOff>14097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21175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609600</xdr:colOff>
      <xdr:row>0</xdr:row>
      <xdr:rowOff>38100</xdr:rowOff>
    </xdr:from>
    <xdr:to>
      <xdr:col>20</xdr:col>
      <xdr:colOff>185547</xdr:colOff>
      <xdr:row>4</xdr:row>
      <xdr:rowOff>176022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2125" y="381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0</xdr:row>
      <xdr:rowOff>76200</xdr:rowOff>
    </xdr:from>
    <xdr:to>
      <xdr:col>20</xdr:col>
      <xdr:colOff>185547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6900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638175</xdr:colOff>
      <xdr:row>0</xdr:row>
      <xdr:rowOff>57150</xdr:rowOff>
    </xdr:from>
    <xdr:to>
      <xdr:col>20</xdr:col>
      <xdr:colOff>214122</xdr:colOff>
      <xdr:row>5</xdr:row>
      <xdr:rowOff>4572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4F77CC3-8287-457D-B5B6-A6D66AB34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63950" y="571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cv.cv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AY221"/>
  <sheetViews>
    <sheetView tabSelected="1" topLeftCell="A11" zoomScaleNormal="100" zoomScaleSheetLayoutView="100" workbookViewId="0">
      <selection activeCell="O11" sqref="O11"/>
    </sheetView>
  </sheetViews>
  <sheetFormatPr defaultRowHeight="15" customHeight="1" x14ac:dyDescent="0.25"/>
  <cols>
    <col min="1" max="1" width="9.140625" style="1" customWidth="1"/>
    <col min="2" max="13" width="9.140625" style="1"/>
    <col min="14" max="14" width="3.7109375" style="1" customWidth="1"/>
    <col min="15" max="51" width="9.140625" style="41"/>
    <col min="52" max="16384" width="9.140625" style="1"/>
  </cols>
  <sheetData>
    <row r="12" spans="4:10" ht="15" customHeight="1" x14ac:dyDescent="0.4">
      <c r="D12" s="40"/>
    </row>
    <row r="14" spans="4:10" ht="15" customHeight="1" x14ac:dyDescent="0.25">
      <c r="D14" s="2"/>
      <c r="E14" s="3"/>
      <c r="F14" s="3"/>
      <c r="G14" s="3"/>
      <c r="H14" s="3"/>
      <c r="I14" s="3"/>
      <c r="J14" s="3"/>
    </row>
    <row r="15" spans="4:10" ht="15" customHeight="1" x14ac:dyDescent="0.25">
      <c r="D15" s="3"/>
      <c r="E15" s="3"/>
      <c r="F15" s="3"/>
      <c r="G15" s="3"/>
      <c r="H15" s="3"/>
      <c r="I15" s="3"/>
      <c r="J15" s="3"/>
    </row>
    <row r="16" spans="4:10" ht="15" customHeight="1" x14ac:dyDescent="0.25">
      <c r="D16" s="3"/>
      <c r="E16" s="3"/>
      <c r="F16" s="3"/>
      <c r="G16" s="3"/>
      <c r="H16" s="3"/>
      <c r="I16" s="3"/>
      <c r="J16" s="3"/>
    </row>
    <row r="17" spans="4:10" ht="15" customHeight="1" x14ac:dyDescent="0.25">
      <c r="D17" s="3"/>
      <c r="E17" s="3"/>
      <c r="F17" s="3"/>
      <c r="G17" s="3"/>
      <c r="H17" s="3"/>
      <c r="I17" s="3"/>
      <c r="J17" s="3"/>
    </row>
    <row r="18" spans="4:10" ht="15" customHeight="1" x14ac:dyDescent="0.25">
      <c r="D18" s="3"/>
      <c r="E18" s="3"/>
      <c r="F18" s="3"/>
      <c r="G18" s="3"/>
      <c r="H18" s="3"/>
      <c r="I18" s="3"/>
      <c r="J18" s="3"/>
    </row>
    <row r="19" spans="4:10" ht="15" customHeight="1" x14ac:dyDescent="0.25">
      <c r="D19" s="2"/>
      <c r="E19" s="3"/>
      <c r="F19" s="3"/>
      <c r="G19" s="3"/>
      <c r="H19" s="3"/>
      <c r="I19" s="3"/>
      <c r="J19" s="3"/>
    </row>
    <row r="20" spans="4:10" ht="15" customHeight="1" x14ac:dyDescent="0.25">
      <c r="D20" s="3"/>
      <c r="E20" s="3"/>
      <c r="F20" s="3"/>
      <c r="G20" s="3"/>
      <c r="H20" s="3"/>
      <c r="I20" s="3"/>
      <c r="J20" s="3"/>
    </row>
    <row r="21" spans="4:10" ht="15" customHeight="1" x14ac:dyDescent="0.25">
      <c r="D21" s="3"/>
      <c r="E21" s="3"/>
      <c r="F21" s="3"/>
      <c r="G21" s="3"/>
      <c r="H21" s="3"/>
      <c r="I21" s="3"/>
      <c r="J21" s="3"/>
    </row>
    <row r="22" spans="4:10" ht="15" customHeight="1" x14ac:dyDescent="0.25">
      <c r="D22" s="2"/>
      <c r="E22" s="3"/>
      <c r="F22" s="3"/>
      <c r="G22" s="3"/>
      <c r="H22" s="3"/>
      <c r="I22" s="3"/>
      <c r="J22" s="3"/>
    </row>
    <row r="23" spans="4:10" ht="15" customHeight="1" x14ac:dyDescent="0.25">
      <c r="D23" s="3"/>
      <c r="E23" s="3"/>
      <c r="F23" s="3"/>
      <c r="G23" s="3"/>
      <c r="H23" s="3"/>
      <c r="I23" s="3"/>
      <c r="J23" s="3"/>
    </row>
    <row r="24" spans="4:10" ht="15" customHeight="1" x14ac:dyDescent="0.25">
      <c r="D24" s="3"/>
      <c r="E24" s="3"/>
      <c r="F24" s="3"/>
      <c r="G24" s="3"/>
      <c r="H24" s="3"/>
      <c r="I24" s="3"/>
      <c r="J24" s="3"/>
    </row>
    <row r="25" spans="4:10" ht="15" customHeight="1" x14ac:dyDescent="0.25">
      <c r="D25" s="3"/>
      <c r="E25" s="3"/>
      <c r="F25" s="3"/>
      <c r="G25" s="3"/>
      <c r="H25" s="3"/>
      <c r="I25" s="3"/>
      <c r="J25" s="3"/>
    </row>
    <row r="26" spans="4:10" ht="15" customHeight="1" x14ac:dyDescent="0.25">
      <c r="D26" s="3"/>
      <c r="E26" s="3"/>
      <c r="F26" s="3"/>
      <c r="G26" s="3"/>
      <c r="H26" s="3"/>
      <c r="I26" s="3"/>
      <c r="J26" s="3"/>
    </row>
    <row r="27" spans="4:10" ht="15" customHeight="1" x14ac:dyDescent="0.25">
      <c r="D27" s="3"/>
      <c r="E27" s="3"/>
      <c r="F27" s="3"/>
      <c r="G27" s="3"/>
      <c r="H27" s="3"/>
      <c r="I27" s="3"/>
      <c r="J27" s="3"/>
    </row>
    <row r="28" spans="4:10" ht="15" customHeight="1" x14ac:dyDescent="0.25">
      <c r="D28" s="2"/>
      <c r="E28" s="3"/>
      <c r="F28" s="3"/>
      <c r="G28" s="3"/>
      <c r="H28" s="3"/>
      <c r="I28" s="3"/>
      <c r="J28" s="3"/>
    </row>
    <row r="29" spans="4:10" ht="15" customHeight="1" x14ac:dyDescent="0.25">
      <c r="D29" s="3"/>
      <c r="E29" s="3"/>
      <c r="F29" s="3"/>
      <c r="G29" s="3"/>
      <c r="H29" s="3"/>
      <c r="I29" s="3"/>
      <c r="J29" s="3"/>
    </row>
    <row r="30" spans="4:10" ht="15" customHeight="1" x14ac:dyDescent="0.25">
      <c r="D30" s="3"/>
      <c r="E30" s="3"/>
      <c r="F30" s="3"/>
      <c r="G30" s="3"/>
      <c r="H30" s="3"/>
      <c r="I30" s="3"/>
      <c r="J30" s="3"/>
    </row>
    <row r="31" spans="4:10" ht="15" customHeight="1" x14ac:dyDescent="0.25">
      <c r="D31" s="2"/>
      <c r="E31" s="3"/>
      <c r="F31" s="3"/>
      <c r="G31" s="3"/>
      <c r="H31" s="3"/>
      <c r="I31" s="3"/>
      <c r="J31" s="3"/>
    </row>
    <row r="32" spans="4:10" ht="15" customHeight="1" x14ac:dyDescent="0.25">
      <c r="D32" s="3"/>
      <c r="E32" s="3"/>
      <c r="F32" s="3"/>
      <c r="G32" s="3"/>
      <c r="H32" s="3"/>
      <c r="I32" s="3"/>
      <c r="J32" s="3"/>
    </row>
    <row r="39" spans="1:51" ht="15" customHeight="1" x14ac:dyDescent="0.25">
      <c r="B39" s="5" t="s">
        <v>74</v>
      </c>
      <c r="C39" s="4"/>
      <c r="D39" s="4"/>
    </row>
    <row r="40" spans="1:51" ht="15" customHeight="1" x14ac:dyDescent="0.25">
      <c r="B40" s="6" t="s">
        <v>75</v>
      </c>
      <c r="C40" s="4"/>
      <c r="D40" s="4"/>
    </row>
    <row r="41" spans="1:51" ht="15" customHeight="1" x14ac:dyDescent="0.25">
      <c r="B41" s="6" t="s">
        <v>126</v>
      </c>
      <c r="C41" s="4"/>
      <c r="D41" s="4"/>
    </row>
    <row r="42" spans="1:51" s="9" customFormat="1" ht="15" customHeight="1" x14ac:dyDescent="0.2">
      <c r="B42" s="7" t="s">
        <v>110</v>
      </c>
      <c r="C42" s="8"/>
      <c r="D42" s="8"/>
      <c r="O42" s="42"/>
      <c r="P42" s="42"/>
      <c r="Q42" s="42"/>
      <c r="R42" s="43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</row>
    <row r="43" spans="1:51" ht="15" customHeight="1" x14ac:dyDescent="0.25">
      <c r="B43" s="4"/>
      <c r="C43" s="4"/>
      <c r="D43" s="4"/>
    </row>
    <row r="44" spans="1:51" ht="15" customHeight="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1:51" ht="15" customHeigh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51" ht="15" customHeight="1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51" ht="15" customHeight="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51" ht="15" customHeight="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1:14" ht="15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spans="1:14" ht="15" customHeight="1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1:14" ht="15" customHeight="1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1:14" ht="15" customHeight="1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1:14" ht="15" customHeigh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</row>
    <row r="54" spans="1:14" ht="15" customHeight="1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</row>
    <row r="55" spans="1:14" ht="15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</row>
    <row r="56" spans="1:14" ht="15" customHeight="1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4" ht="15" customHeigh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</row>
    <row r="58" spans="1:14" ht="15" customHeight="1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1:14" ht="15" customHeight="1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1:14" ht="15" customHeight="1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1:14" ht="15" customHeigh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  <row r="62" spans="1:14" ht="15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1:14" ht="15" customHeight="1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</row>
    <row r="64" spans="1:14" ht="15" customHeight="1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1:14" ht="15" customHeight="1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</row>
    <row r="66" spans="1:14" ht="15" customHeight="1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1:14" ht="15" customHeight="1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1:14" ht="15" customHeight="1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1:14" ht="15" customHeigh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1:14" ht="15" customHeight="1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1:14" ht="15" customHeight="1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</row>
    <row r="72" spans="1:14" ht="15" customHeight="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</row>
    <row r="73" spans="1:14" ht="15" customHeight="1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</row>
    <row r="74" spans="1:14" ht="15" customHeight="1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</row>
    <row r="75" spans="1:14" ht="15" customHeight="1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</row>
    <row r="76" spans="1:14" ht="15" customHeight="1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</row>
    <row r="77" spans="1:14" ht="15" customHeight="1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</row>
    <row r="78" spans="1:14" ht="15" customHeight="1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</row>
    <row r="79" spans="1:14" ht="15" customHeight="1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</row>
    <row r="80" spans="1:14" ht="15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</row>
    <row r="81" spans="1:14" ht="1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</row>
    <row r="82" spans="1:14" ht="1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</row>
    <row r="83" spans="1:14" ht="1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</row>
    <row r="84" spans="1:14" ht="1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</row>
    <row r="85" spans="1:14" ht="1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</row>
    <row r="86" spans="1:14" ht="15" customHeigh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</row>
    <row r="87" spans="1:14" ht="15" customHeigh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</row>
    <row r="88" spans="1:14" ht="1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1:14" ht="1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1:14" ht="15" customHeight="1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1:14" ht="15" customHeight="1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</row>
    <row r="92" spans="1:14" ht="15" customHeight="1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</row>
    <row r="93" spans="1:14" ht="15" customHeight="1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</row>
    <row r="94" spans="1:14" ht="15" customHeigh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</row>
    <row r="95" spans="1:14" ht="15" customHeight="1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</row>
    <row r="96" spans="1:14" ht="15" customHeight="1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</row>
    <row r="97" spans="1:14" ht="15" customHeight="1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</row>
    <row r="98" spans="1:14" ht="15" customHeight="1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</row>
    <row r="99" spans="1:14" ht="15" customHeight="1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</row>
    <row r="100" spans="1:14" ht="15" customHeight="1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</row>
    <row r="101" spans="1:14" ht="15" customHeight="1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</row>
    <row r="102" spans="1:14" ht="15" customHeight="1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</row>
    <row r="103" spans="1:14" ht="15" customHeight="1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</row>
    <row r="104" spans="1:14" ht="15" customHeight="1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</row>
    <row r="105" spans="1:14" ht="15" customHeight="1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</row>
    <row r="106" spans="1:14" ht="15" customHeight="1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</row>
    <row r="107" spans="1:14" ht="15" customHeight="1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</row>
    <row r="108" spans="1:14" ht="15" customHeight="1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</row>
    <row r="109" spans="1:14" ht="15" customHeight="1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</row>
    <row r="110" spans="1:14" ht="15" customHeight="1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</row>
    <row r="111" spans="1:14" ht="1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</row>
    <row r="112" spans="1:14" ht="15" customHeight="1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</row>
    <row r="113" spans="1:14" ht="15" customHeight="1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</row>
    <row r="114" spans="1:14" ht="15" customHeight="1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</row>
    <row r="115" spans="1:14" ht="15" customHeight="1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</row>
    <row r="116" spans="1:14" ht="15" customHeight="1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</row>
    <row r="117" spans="1:14" ht="15" customHeight="1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</row>
    <row r="118" spans="1:14" ht="15" customHeight="1" x14ac:dyDescent="0.2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</row>
    <row r="119" spans="1:14" ht="15" customHeight="1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</row>
    <row r="120" spans="1:14" ht="15" customHeight="1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</row>
    <row r="121" spans="1:14" ht="15" customHeight="1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</row>
    <row r="122" spans="1:14" ht="15" customHeight="1" x14ac:dyDescent="0.2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</row>
    <row r="123" spans="1:14" ht="15" customHeight="1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</row>
    <row r="124" spans="1:14" ht="15" customHeight="1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</row>
    <row r="125" spans="1:14" ht="15" customHeight="1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</row>
    <row r="126" spans="1:14" ht="15" customHeight="1" x14ac:dyDescent="0.2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</row>
    <row r="127" spans="1:14" ht="15" customHeight="1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</row>
    <row r="128" spans="1:14" ht="15" customHeight="1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</row>
    <row r="129" spans="1:14" ht="15" customHeight="1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</row>
    <row r="130" spans="1:14" ht="15" customHeight="1" x14ac:dyDescent="0.2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</row>
    <row r="131" spans="1:14" ht="15" customHeight="1" x14ac:dyDescent="0.2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</row>
    <row r="132" spans="1:14" ht="15" customHeight="1" x14ac:dyDescent="0.2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</row>
    <row r="133" spans="1:14" ht="15" customHeight="1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</row>
    <row r="134" spans="1:14" ht="15" customHeight="1" x14ac:dyDescent="0.2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</row>
    <row r="135" spans="1:14" ht="15" customHeight="1" x14ac:dyDescent="0.2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</row>
    <row r="136" spans="1:14" ht="15" customHeight="1" x14ac:dyDescent="0.2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</row>
    <row r="137" spans="1:14" ht="15" customHeight="1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</row>
    <row r="138" spans="1:14" ht="15" customHeight="1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</row>
    <row r="139" spans="1:14" ht="15" customHeight="1" x14ac:dyDescent="0.2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</row>
    <row r="140" spans="1:14" ht="15" customHeight="1" x14ac:dyDescent="0.2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</row>
    <row r="141" spans="1:14" ht="15" customHeight="1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</row>
    <row r="142" spans="1:14" ht="15" customHeight="1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</row>
    <row r="143" spans="1:14" ht="15" customHeight="1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</row>
    <row r="144" spans="1:14" ht="15" customHeight="1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</row>
    <row r="145" spans="1:14" ht="15" customHeight="1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</row>
    <row r="146" spans="1:14" ht="15" customHeight="1" x14ac:dyDescent="0.2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</row>
    <row r="147" spans="1:14" ht="15" customHeight="1" x14ac:dyDescent="0.25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</row>
    <row r="148" spans="1:14" ht="15" customHeight="1" x14ac:dyDescent="0.25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</row>
    <row r="149" spans="1:14" ht="15" customHeight="1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</row>
    <row r="150" spans="1:14" ht="15" customHeight="1" x14ac:dyDescent="0.2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</row>
    <row r="151" spans="1:14" ht="15" customHeight="1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</row>
    <row r="152" spans="1:14" ht="15" customHeight="1" x14ac:dyDescent="0.25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</row>
    <row r="153" spans="1:14" ht="15" customHeight="1" x14ac:dyDescent="0.2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</row>
    <row r="154" spans="1:14" ht="15" customHeight="1" x14ac:dyDescent="0.25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</row>
    <row r="155" spans="1:14" ht="15" customHeight="1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</row>
    <row r="156" spans="1:14" ht="15" customHeight="1" x14ac:dyDescent="0.25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</row>
    <row r="157" spans="1:14" ht="15" customHeight="1" x14ac:dyDescent="0.25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</row>
    <row r="158" spans="1:14" ht="15" customHeight="1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</row>
    <row r="159" spans="1:14" ht="15" customHeight="1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</row>
    <row r="160" spans="1:14" ht="15" customHeight="1" x14ac:dyDescent="0.2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</row>
    <row r="161" spans="1:14" ht="15" customHeight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</row>
    <row r="162" spans="1:14" ht="15" customHeight="1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</row>
    <row r="163" spans="1:14" ht="15" customHeight="1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</row>
    <row r="164" spans="1:14" ht="15" customHeight="1" x14ac:dyDescent="0.25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</row>
    <row r="165" spans="1:14" ht="15" customHeight="1" x14ac:dyDescent="0.2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</row>
    <row r="166" spans="1:14" ht="15" customHeight="1" x14ac:dyDescent="0.25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</row>
    <row r="167" spans="1:14" ht="15" customHeight="1" x14ac:dyDescent="0.25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</row>
    <row r="168" spans="1:14" ht="15" customHeight="1" x14ac:dyDescent="0.25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</row>
    <row r="169" spans="1:14" ht="15" customHeight="1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</row>
    <row r="170" spans="1:14" ht="15" customHeight="1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</row>
    <row r="171" spans="1:14" ht="15" customHeight="1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</row>
    <row r="172" spans="1:14" ht="15" customHeight="1" x14ac:dyDescent="0.25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</row>
    <row r="173" spans="1:14" ht="15" customHeight="1" x14ac:dyDescent="0.25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</row>
    <row r="174" spans="1:14" ht="15" customHeight="1" x14ac:dyDescent="0.25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</row>
    <row r="175" spans="1:14" ht="15" customHeight="1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</row>
    <row r="176" spans="1:14" ht="15" customHeight="1" x14ac:dyDescent="0.25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</row>
    <row r="177" spans="1:14" ht="15" customHeight="1" x14ac:dyDescent="0.25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</row>
    <row r="178" spans="1:14" ht="15" customHeight="1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</row>
    <row r="179" spans="1:14" ht="15" customHeight="1" x14ac:dyDescent="0.25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</row>
    <row r="180" spans="1:14" ht="15" customHeight="1" x14ac:dyDescent="0.25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</row>
    <row r="181" spans="1:14" ht="15" customHeight="1" x14ac:dyDescent="0.2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</row>
    <row r="182" spans="1:14" ht="15" customHeight="1" x14ac:dyDescent="0.2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</row>
    <row r="183" spans="1:14" ht="15" customHeight="1" x14ac:dyDescent="0.25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</row>
    <row r="184" spans="1:14" ht="15" customHeight="1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</row>
    <row r="185" spans="1:14" ht="15" customHeight="1" x14ac:dyDescent="0.2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</row>
    <row r="186" spans="1:14" ht="15" customHeight="1" x14ac:dyDescent="0.2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</row>
    <row r="187" spans="1:14" ht="15" customHeight="1" x14ac:dyDescent="0.2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</row>
    <row r="188" spans="1:14" ht="15" customHeight="1" x14ac:dyDescent="0.25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</row>
    <row r="189" spans="1:14" ht="15" customHeight="1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</row>
    <row r="190" spans="1:14" ht="15" customHeight="1" x14ac:dyDescent="0.2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</row>
    <row r="191" spans="1:14" ht="15" customHeight="1" x14ac:dyDescent="0.25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</row>
    <row r="192" spans="1:14" ht="15" customHeight="1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</row>
    <row r="193" spans="1:14" ht="15" customHeight="1" x14ac:dyDescent="0.25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</row>
    <row r="194" spans="1:14" ht="15" customHeight="1" x14ac:dyDescent="0.25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</row>
    <row r="195" spans="1:14" ht="15" customHeight="1" x14ac:dyDescent="0.2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</row>
    <row r="196" spans="1:14" ht="15" customHeight="1" x14ac:dyDescent="0.25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</row>
    <row r="197" spans="1:14" ht="15" customHeight="1" x14ac:dyDescent="0.25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</row>
    <row r="198" spans="1:14" ht="15" customHeight="1" x14ac:dyDescent="0.2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</row>
    <row r="199" spans="1:14" ht="15" customHeight="1" x14ac:dyDescent="0.25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</row>
    <row r="200" spans="1:14" ht="15" customHeight="1" x14ac:dyDescent="0.25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</row>
    <row r="201" spans="1:14" ht="15" customHeight="1" x14ac:dyDescent="0.25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</row>
    <row r="202" spans="1:14" ht="15" customHeight="1" x14ac:dyDescent="0.25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</row>
    <row r="203" spans="1:14" ht="15" customHeight="1" x14ac:dyDescent="0.25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</row>
    <row r="204" spans="1:14" ht="15" customHeight="1" x14ac:dyDescent="0.2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</row>
    <row r="205" spans="1:14" ht="15" customHeight="1" x14ac:dyDescent="0.2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</row>
    <row r="206" spans="1:14" ht="15" customHeight="1" x14ac:dyDescent="0.2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</row>
    <row r="207" spans="1:14" ht="15" customHeight="1" x14ac:dyDescent="0.25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</row>
    <row r="208" spans="1:14" ht="15" customHeight="1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</row>
    <row r="209" spans="1:14" ht="15" customHeight="1" x14ac:dyDescent="0.2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</row>
    <row r="210" spans="1:14" ht="15" customHeight="1" x14ac:dyDescent="0.2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</row>
    <row r="211" spans="1:14" ht="15" customHeight="1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</row>
    <row r="212" spans="1:14" ht="15" customHeight="1" x14ac:dyDescent="0.25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</row>
    <row r="213" spans="1:14" ht="15" customHeight="1" x14ac:dyDescent="0.25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</row>
    <row r="214" spans="1:14" ht="15" customHeight="1" x14ac:dyDescent="0.25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</row>
    <row r="215" spans="1:14" ht="15" customHeight="1" x14ac:dyDescent="0.2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</row>
    <row r="216" spans="1:14" ht="15" customHeight="1" x14ac:dyDescent="0.25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</row>
    <row r="217" spans="1:14" ht="15" customHeight="1" x14ac:dyDescent="0.25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</row>
    <row r="218" spans="1:14" ht="15" customHeight="1" x14ac:dyDescent="0.2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</row>
    <row r="219" spans="1:14" ht="15" customHeight="1" x14ac:dyDescent="0.25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</row>
    <row r="220" spans="1:14" ht="15" customHeight="1" x14ac:dyDescent="0.25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</row>
    <row r="221" spans="1:14" ht="15" customHeight="1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</row>
  </sheetData>
  <sheetProtection algorithmName="SHA-512" hashValue="AAiTFlLMDLIsXPGEklreXJShjKw6kvYdGzaAYRM3CPyAup+NHKm19BOzJGvuR+E9IMW8sVLmQcTnrQhfZTHFxQ==" saltValue="QZa0U0TIQYQWMchgSvO4JA==" spinCount="100000" sheet="1" objects="1" scenarios="1"/>
  <hyperlinks>
    <hyperlink ref="B42" r:id="rId1" display="http://www.bcv.cv/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44"/>
  <sheetViews>
    <sheetView workbookViewId="0">
      <pane xSplit="5" ySplit="5" topLeftCell="F6" activePane="bottomRight" state="frozen"/>
      <selection activeCell="R1" sqref="R1:R1048576"/>
      <selection pane="topRight" activeCell="R1" sqref="R1:R1048576"/>
      <selection pane="bottomLeft" activeCell="R1" sqref="R1:R1048576"/>
      <selection pane="bottomRight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125</v>
      </c>
    </row>
    <row r="4" spans="2:18" ht="15" customHeight="1" x14ac:dyDescent="0.25">
      <c r="B4" s="11"/>
      <c r="C4" s="123">
        <v>2023</v>
      </c>
      <c r="D4" s="123">
        <v>2024</v>
      </c>
      <c r="E4" s="123">
        <v>2025</v>
      </c>
      <c r="F4" s="121">
        <v>45627</v>
      </c>
      <c r="G4" s="121">
        <v>45658</v>
      </c>
      <c r="H4" s="121">
        <v>45689</v>
      </c>
      <c r="I4" s="121">
        <v>45717</v>
      </c>
      <c r="J4" s="121">
        <v>45748</v>
      </c>
      <c r="K4" s="121">
        <v>45778</v>
      </c>
      <c r="L4" s="121">
        <v>45809</v>
      </c>
      <c r="M4" s="121">
        <v>45839</v>
      </c>
      <c r="N4" s="121">
        <v>45870</v>
      </c>
      <c r="O4" s="121">
        <v>45901</v>
      </c>
      <c r="P4" s="121">
        <v>45931</v>
      </c>
      <c r="Q4" s="121">
        <v>45962</v>
      </c>
      <c r="R4" s="121">
        <v>45992</v>
      </c>
    </row>
    <row r="5" spans="2:18" ht="15" customHeight="1" x14ac:dyDescent="0.25">
      <c r="B5" s="11"/>
      <c r="C5" s="124"/>
      <c r="D5" s="124"/>
      <c r="E5" s="124"/>
      <c r="F5" s="122">
        <v>45413</v>
      </c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2:18" ht="15" customHeight="1" x14ac:dyDescent="0.25">
      <c r="B6" s="11"/>
      <c r="C6" s="54"/>
      <c r="D6" s="54"/>
      <c r="E6" s="54"/>
    </row>
    <row r="7" spans="2:18" ht="15" customHeight="1" x14ac:dyDescent="0.25">
      <c r="B7" s="13" t="s">
        <v>44</v>
      </c>
      <c r="C7" s="37">
        <f t="shared" ref="C7:J7" si="0">C8+C12</f>
        <v>1955.47</v>
      </c>
      <c r="D7" s="37">
        <v>1373.18</v>
      </c>
      <c r="E7" s="37">
        <v>8043.6140000000005</v>
      </c>
      <c r="F7" s="80">
        <f t="shared" ref="F7" si="1">F8+F12</f>
        <v>0</v>
      </c>
      <c r="G7" s="80">
        <f t="shared" si="0"/>
        <v>0</v>
      </c>
      <c r="H7" s="80">
        <f t="shared" si="0"/>
        <v>0</v>
      </c>
      <c r="I7" s="80">
        <f t="shared" si="0"/>
        <v>0</v>
      </c>
      <c r="J7" s="37">
        <f t="shared" si="0"/>
        <v>350</v>
      </c>
      <c r="K7" s="37">
        <f t="shared" ref="K7:L7" si="2">K8+K12</f>
        <v>0</v>
      </c>
      <c r="L7" s="37">
        <f t="shared" si="2"/>
        <v>0</v>
      </c>
      <c r="M7" s="37">
        <f t="shared" ref="M7:N7" si="3">M8+M12</f>
        <v>1973.335</v>
      </c>
      <c r="N7" s="37">
        <f t="shared" si="3"/>
        <v>0</v>
      </c>
      <c r="O7" s="37">
        <f t="shared" ref="O7:R7" si="4">O8+O12</f>
        <v>0</v>
      </c>
      <c r="P7" s="37">
        <f t="shared" si="4"/>
        <v>0</v>
      </c>
      <c r="Q7" s="37">
        <f t="shared" si="4"/>
        <v>680</v>
      </c>
      <c r="R7" s="37">
        <f t="shared" si="4"/>
        <v>5040.2790000000005</v>
      </c>
    </row>
    <row r="8" spans="2:18" s="78" customFormat="1" ht="15" customHeight="1" x14ac:dyDescent="0.25">
      <c r="B8" s="14" t="s">
        <v>11</v>
      </c>
      <c r="C8" s="36">
        <f t="shared" ref="C8:J8" si="5">C9+C10+C11</f>
        <v>1105.47</v>
      </c>
      <c r="D8" s="66">
        <v>0</v>
      </c>
      <c r="E8" s="36">
        <v>1000</v>
      </c>
      <c r="F8" s="66">
        <f t="shared" ref="F8" si="6">F9+F10+F11</f>
        <v>0</v>
      </c>
      <c r="G8" s="66">
        <f t="shared" si="5"/>
        <v>0</v>
      </c>
      <c r="H8" s="66">
        <f t="shared" si="5"/>
        <v>0</v>
      </c>
      <c r="I8" s="66">
        <f t="shared" si="5"/>
        <v>0</v>
      </c>
      <c r="J8" s="66">
        <f t="shared" si="5"/>
        <v>0</v>
      </c>
      <c r="K8" s="66">
        <f t="shared" ref="K8:L8" si="7">K9+K10+K11</f>
        <v>0</v>
      </c>
      <c r="L8" s="66">
        <f t="shared" si="7"/>
        <v>0</v>
      </c>
      <c r="M8" s="66">
        <f t="shared" ref="M8:N8" si="8">M9+M10+M11</f>
        <v>0</v>
      </c>
      <c r="N8" s="66">
        <f t="shared" si="8"/>
        <v>0</v>
      </c>
      <c r="O8" s="66">
        <f t="shared" ref="O8:R8" si="9">O9+O10+O11</f>
        <v>0</v>
      </c>
      <c r="P8" s="66">
        <f t="shared" si="9"/>
        <v>0</v>
      </c>
      <c r="Q8" s="66">
        <f t="shared" si="9"/>
        <v>0</v>
      </c>
      <c r="R8" s="36">
        <f t="shared" si="9"/>
        <v>1000</v>
      </c>
    </row>
    <row r="9" spans="2:18" ht="15" customHeight="1" x14ac:dyDescent="0.25">
      <c r="B9" s="15" t="s">
        <v>9</v>
      </c>
      <c r="C9" s="35">
        <v>1105.47</v>
      </c>
      <c r="D9" s="67">
        <v>0</v>
      </c>
      <c r="E9" s="35">
        <v>1000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35">
        <v>1000</v>
      </c>
    </row>
    <row r="10" spans="2:18" ht="15" customHeight="1" x14ac:dyDescent="0.25">
      <c r="B10" s="15" t="s">
        <v>64</v>
      </c>
      <c r="C10" s="67">
        <v>0</v>
      </c>
      <c r="D10" s="67">
        <v>0</v>
      </c>
      <c r="E10" s="35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</row>
    <row r="11" spans="2:18" ht="15" customHeight="1" x14ac:dyDescent="0.25">
      <c r="B11" s="15" t="s">
        <v>14</v>
      </c>
      <c r="C11" s="67">
        <v>0</v>
      </c>
      <c r="D11" s="67">
        <v>0</v>
      </c>
      <c r="E11" s="35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</row>
    <row r="12" spans="2:18" s="78" customFormat="1" ht="15" customHeight="1" x14ac:dyDescent="0.25">
      <c r="B12" s="14" t="s">
        <v>10</v>
      </c>
      <c r="C12" s="36">
        <f t="shared" ref="C12:J12" si="10">C13+C14+C15+C16+C17+C21+C22</f>
        <v>850</v>
      </c>
      <c r="D12" s="36">
        <v>1373.18</v>
      </c>
      <c r="E12" s="36">
        <v>7043.6139999999996</v>
      </c>
      <c r="F12" s="66">
        <f t="shared" ref="F12" si="11">F13+F14+F15+F16+F17+F21+F22</f>
        <v>0</v>
      </c>
      <c r="G12" s="66">
        <f t="shared" si="10"/>
        <v>0</v>
      </c>
      <c r="H12" s="66">
        <f t="shared" si="10"/>
        <v>0</v>
      </c>
      <c r="I12" s="66">
        <f t="shared" si="10"/>
        <v>0</v>
      </c>
      <c r="J12" s="36">
        <f t="shared" si="10"/>
        <v>350</v>
      </c>
      <c r="K12" s="36">
        <f t="shared" ref="K12:L12" si="12">K13+K14+K15+K16+K17+K21+K22</f>
        <v>0</v>
      </c>
      <c r="L12" s="36">
        <f t="shared" si="12"/>
        <v>0</v>
      </c>
      <c r="M12" s="36">
        <f t="shared" ref="M12:N12" si="13">M13+M14+M15+M16+M17+M21+M22</f>
        <v>1973.335</v>
      </c>
      <c r="N12" s="36">
        <f t="shared" si="13"/>
        <v>0</v>
      </c>
      <c r="O12" s="36">
        <f t="shared" ref="O12:R12" si="14">O13+O14+O15+O16+O17+O21+O22</f>
        <v>0</v>
      </c>
      <c r="P12" s="36">
        <f t="shared" si="14"/>
        <v>0</v>
      </c>
      <c r="Q12" s="36">
        <f t="shared" si="14"/>
        <v>680</v>
      </c>
      <c r="R12" s="36">
        <f t="shared" si="14"/>
        <v>4040.279</v>
      </c>
    </row>
    <row r="13" spans="2:18" ht="15" customHeight="1" x14ac:dyDescent="0.25">
      <c r="B13" s="15" t="s">
        <v>114</v>
      </c>
      <c r="C13" s="67">
        <v>0</v>
      </c>
      <c r="D13" s="67">
        <v>0</v>
      </c>
      <c r="E13" s="35">
        <v>680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35">
        <v>680</v>
      </c>
      <c r="R13" s="35">
        <v>0</v>
      </c>
    </row>
    <row r="14" spans="2:18" ht="14.25" customHeight="1" x14ac:dyDescent="0.25">
      <c r="B14" s="15" t="s">
        <v>38</v>
      </c>
      <c r="C14" s="35">
        <v>500</v>
      </c>
      <c r="D14" s="35">
        <v>50</v>
      </c>
      <c r="E14" s="35">
        <v>1798.335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35">
        <v>1798.335</v>
      </c>
      <c r="N14" s="67">
        <v>0</v>
      </c>
      <c r="O14" s="67">
        <v>0</v>
      </c>
      <c r="P14" s="67">
        <v>0</v>
      </c>
      <c r="Q14" s="67">
        <v>0</v>
      </c>
      <c r="R14" s="67">
        <v>0</v>
      </c>
    </row>
    <row r="15" spans="2:18" ht="15" customHeight="1" x14ac:dyDescent="0.25">
      <c r="B15" s="15" t="s">
        <v>39</v>
      </c>
      <c r="C15" s="67">
        <v>0</v>
      </c>
      <c r="D15" s="67">
        <v>0</v>
      </c>
      <c r="E15" s="35">
        <v>700</v>
      </c>
      <c r="F15" s="67">
        <v>0</v>
      </c>
      <c r="G15" s="67">
        <v>0</v>
      </c>
      <c r="H15" s="67">
        <v>0</v>
      </c>
      <c r="I15" s="67">
        <v>0</v>
      </c>
      <c r="J15" s="35">
        <v>350</v>
      </c>
      <c r="K15" s="35">
        <v>0</v>
      </c>
      <c r="L15" s="35">
        <v>0</v>
      </c>
      <c r="M15" s="35">
        <v>175</v>
      </c>
      <c r="N15" s="35">
        <v>0</v>
      </c>
      <c r="O15" s="35">
        <v>0</v>
      </c>
      <c r="P15" s="35">
        <v>0</v>
      </c>
      <c r="Q15" s="35">
        <v>0</v>
      </c>
      <c r="R15" s="35">
        <v>175</v>
      </c>
    </row>
    <row r="16" spans="2:18" ht="15" customHeight="1" x14ac:dyDescent="0.25">
      <c r="B16" s="15" t="s">
        <v>40</v>
      </c>
      <c r="C16" s="35">
        <v>350</v>
      </c>
      <c r="D16" s="67">
        <v>0</v>
      </c>
      <c r="E16" s="35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</row>
    <row r="17" spans="2:18" ht="15" customHeight="1" x14ac:dyDescent="0.25">
      <c r="B17" s="15" t="s">
        <v>89</v>
      </c>
      <c r="C17" s="67">
        <v>0</v>
      </c>
      <c r="D17" s="67">
        <v>0</v>
      </c>
      <c r="E17" s="35">
        <v>3865.279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35">
        <v>3865.279</v>
      </c>
    </row>
    <row r="18" spans="2:18" ht="15" customHeight="1" x14ac:dyDescent="0.25">
      <c r="B18" s="50" t="s">
        <v>13</v>
      </c>
      <c r="C18" s="79"/>
      <c r="D18" s="79"/>
      <c r="E18" s="35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35"/>
    </row>
    <row r="19" spans="2:18" ht="15" customHeight="1" x14ac:dyDescent="0.25">
      <c r="B19" s="24" t="s">
        <v>41</v>
      </c>
      <c r="C19" s="67">
        <v>0</v>
      </c>
      <c r="D19" s="67">
        <v>0</v>
      </c>
      <c r="E19" s="35">
        <v>3865.279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35">
        <f>657.956+3207.323</f>
        <v>3865.279</v>
      </c>
    </row>
    <row r="20" spans="2:18" ht="15" customHeight="1" x14ac:dyDescent="0.25">
      <c r="B20" s="51" t="s">
        <v>42</v>
      </c>
      <c r="C20" s="67">
        <v>0</v>
      </c>
      <c r="D20" s="67">
        <v>0</v>
      </c>
      <c r="E20" s="35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</row>
    <row r="21" spans="2:18" ht="15" customHeight="1" x14ac:dyDescent="0.25">
      <c r="B21" s="15" t="s">
        <v>65</v>
      </c>
      <c r="C21" s="67">
        <v>0</v>
      </c>
      <c r="D21" s="67">
        <v>0</v>
      </c>
      <c r="E21" s="35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</row>
    <row r="22" spans="2:18" ht="15" customHeight="1" x14ac:dyDescent="0.25">
      <c r="B22" s="15" t="s">
        <v>43</v>
      </c>
      <c r="C22" s="67">
        <v>0</v>
      </c>
      <c r="D22" s="35">
        <v>1323.18</v>
      </c>
      <c r="E22" s="35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</row>
    <row r="23" spans="2:18" ht="15" customHeight="1" x14ac:dyDescent="0.25">
      <c r="B23" s="11"/>
      <c r="C23" s="67"/>
      <c r="D23" s="67"/>
      <c r="E23" s="35"/>
      <c r="F23" s="67"/>
      <c r="G23" s="67"/>
      <c r="H23" s="67"/>
      <c r="I23" s="67"/>
      <c r="J23" s="67"/>
      <c r="K23" s="67"/>
      <c r="L23" s="67"/>
      <c r="M23" s="67"/>
      <c r="N23" s="106"/>
      <c r="O23" s="106"/>
      <c r="P23" s="106"/>
      <c r="Q23" s="106"/>
      <c r="R23" s="106"/>
    </row>
    <row r="24" spans="2:18" ht="15" customHeight="1" x14ac:dyDescent="0.25">
      <c r="B24" s="13" t="s">
        <v>45</v>
      </c>
      <c r="C24" s="37">
        <v>16215.685981730094</v>
      </c>
      <c r="D24" s="37">
        <v>16301.29038240519</v>
      </c>
      <c r="E24" s="37">
        <v>18404.798808000003</v>
      </c>
      <c r="F24" s="37">
        <f t="shared" ref="F24" si="15">F25+F29</f>
        <v>16301.29038240519</v>
      </c>
      <c r="G24" s="37">
        <f t="shared" ref="G24:K24" si="16">G25+G29</f>
        <v>16064.025763405192</v>
      </c>
      <c r="H24" s="37">
        <f t="shared" si="16"/>
        <v>15990.681026563087</v>
      </c>
      <c r="I24" s="37">
        <f t="shared" si="16"/>
        <v>15789.087888563085</v>
      </c>
      <c r="J24" s="37">
        <f t="shared" si="16"/>
        <v>16121.7801959477</v>
      </c>
      <c r="K24" s="37">
        <f t="shared" si="16"/>
        <v>16075.705196280702</v>
      </c>
      <c r="L24" s="37">
        <f t="shared" ref="L24:M24" si="17">L25+L29</f>
        <v>16055.705196280702</v>
      </c>
      <c r="M24" s="37">
        <f t="shared" si="17"/>
        <v>16074.597196780704</v>
      </c>
      <c r="N24" s="37">
        <f t="shared" ref="N24:R24" si="18">N25+N29</f>
        <v>16001.252459938596</v>
      </c>
      <c r="O24" s="37">
        <f>O25+O29</f>
        <v>15800.784321938598</v>
      </c>
      <c r="P24" s="37">
        <f t="shared" si="18"/>
        <v>15783.476629999999</v>
      </c>
      <c r="Q24" s="37">
        <f t="shared" si="18"/>
        <v>16237.796630000001</v>
      </c>
      <c r="R24" s="37">
        <f t="shared" si="18"/>
        <v>18404.798808000003</v>
      </c>
    </row>
    <row r="25" spans="2:18" ht="15" customHeight="1" x14ac:dyDescent="0.25">
      <c r="B25" s="14" t="s">
        <v>11</v>
      </c>
      <c r="C25" s="36">
        <v>5722.9264102564102</v>
      </c>
      <c r="D25" s="36">
        <v>5225.2610256157177</v>
      </c>
      <c r="E25" s="36">
        <v>3174.7123070000002</v>
      </c>
      <c r="F25" s="36">
        <f>SUM(F26:F28)</f>
        <v>5225.2610256157177</v>
      </c>
      <c r="G25" s="36">
        <f>SUM(G26:G28)</f>
        <v>5225.2610256157177</v>
      </c>
      <c r="H25" s="36">
        <f t="shared" ref="H25:I25" si="19">SUM(H26:H28)</f>
        <v>5214.8110256157179</v>
      </c>
      <c r="I25" s="36">
        <f t="shared" si="19"/>
        <v>5208.1443586157175</v>
      </c>
      <c r="J25" s="36">
        <f t="shared" ref="J25:K25" si="20">SUM(J26:J28)</f>
        <v>5190.836666000333</v>
      </c>
      <c r="K25" s="36">
        <f t="shared" si="20"/>
        <v>5144.7616663333338</v>
      </c>
      <c r="L25" s="36">
        <f t="shared" ref="L25:M25" si="21">SUM(L26:L28)</f>
        <v>5144.7616663333338</v>
      </c>
      <c r="M25" s="36">
        <f t="shared" si="21"/>
        <v>5144.7616663333338</v>
      </c>
      <c r="N25" s="36">
        <f t="shared" ref="N25:P25" si="22">SUM(N26:N28)</f>
        <v>5134.3116663333331</v>
      </c>
      <c r="O25" s="36">
        <f t="shared" si="22"/>
        <v>5127.6449993333335</v>
      </c>
      <c r="P25" s="36">
        <f t="shared" si="22"/>
        <v>5110.3373069999998</v>
      </c>
      <c r="Q25" s="36">
        <f>SUM(Q26:Q28)</f>
        <v>5074.7123069999998</v>
      </c>
      <c r="R25" s="36">
        <f>SUM(R26:R28)</f>
        <v>3174.7123070000002</v>
      </c>
    </row>
    <row r="26" spans="2:18" ht="15" customHeight="1" x14ac:dyDescent="0.25">
      <c r="B26" s="15" t="s">
        <v>9</v>
      </c>
      <c r="C26" s="35">
        <v>5002.67</v>
      </c>
      <c r="D26" s="35">
        <v>4610.87</v>
      </c>
      <c r="E26" s="35">
        <v>2666.1866660000001</v>
      </c>
      <c r="F26" s="35">
        <v>4610.87</v>
      </c>
      <c r="G26" s="35">
        <v>4610.87</v>
      </c>
      <c r="H26" s="87">
        <v>4600.42</v>
      </c>
      <c r="I26" s="35">
        <v>4593.7533329999997</v>
      </c>
      <c r="J26" s="35">
        <v>4593.7533329999997</v>
      </c>
      <c r="K26" s="35">
        <v>4583.3033329999998</v>
      </c>
      <c r="L26" s="35">
        <v>4583.3033329999998</v>
      </c>
      <c r="M26" s="35">
        <v>4583.3033329999998</v>
      </c>
      <c r="N26" s="35">
        <v>4572.853333</v>
      </c>
      <c r="O26" s="35">
        <v>4566.1866659999996</v>
      </c>
      <c r="P26" s="35">
        <v>4566.1866659999996</v>
      </c>
      <c r="Q26" s="35">
        <v>4566.1866659999996</v>
      </c>
      <c r="R26" s="35">
        <v>2666.1866660000001</v>
      </c>
    </row>
    <row r="27" spans="2:18" ht="15" customHeight="1" x14ac:dyDescent="0.25">
      <c r="B27" s="15" t="s">
        <v>64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>
        <v>0</v>
      </c>
    </row>
    <row r="28" spans="2:18" ht="15" customHeight="1" x14ac:dyDescent="0.25">
      <c r="B28" s="15" t="s">
        <v>14</v>
      </c>
      <c r="C28" s="35">
        <v>720.25641025641039</v>
      </c>
      <c r="D28" s="35">
        <v>614.39102561571769</v>
      </c>
      <c r="E28" s="35">
        <v>508.52564100000001</v>
      </c>
      <c r="F28" s="35">
        <v>614.39102561571769</v>
      </c>
      <c r="G28" s="35">
        <v>614.39102561571769</v>
      </c>
      <c r="H28" s="35">
        <v>614.39102561571769</v>
      </c>
      <c r="I28" s="35">
        <v>614.39102561571769</v>
      </c>
      <c r="J28" s="35">
        <v>597.08333300033303</v>
      </c>
      <c r="K28" s="35">
        <v>561.45833333333348</v>
      </c>
      <c r="L28" s="35">
        <v>561.45833333333348</v>
      </c>
      <c r="M28" s="35">
        <v>561.45833333333348</v>
      </c>
      <c r="N28" s="35">
        <v>561.45833333333348</v>
      </c>
      <c r="O28" s="35">
        <v>561.45833333333348</v>
      </c>
      <c r="P28" s="35">
        <v>544.15064099999995</v>
      </c>
      <c r="Q28" s="35">
        <v>508.52564100000001</v>
      </c>
      <c r="R28" s="35">
        <v>508.52564100000001</v>
      </c>
    </row>
    <row r="29" spans="2:18" ht="15" customHeight="1" x14ac:dyDescent="0.25">
      <c r="B29" s="14" t="s">
        <v>10</v>
      </c>
      <c r="C29" s="36">
        <f t="shared" ref="C29:K29" si="23">+C31+C32+C33+C34+C38+C39</f>
        <v>10492.759571473684</v>
      </c>
      <c r="D29" s="36">
        <f t="shared" ref="D29" si="24">+D31+D32+D33+D34+D38+D39</f>
        <v>11076.029356789473</v>
      </c>
      <c r="E29" s="36">
        <v>15230.086501000002</v>
      </c>
      <c r="F29" s="36">
        <f t="shared" ref="F29" si="25">+F31+F32+F33+F34+F38+F39</f>
        <v>11076.029356789473</v>
      </c>
      <c r="G29" s="36">
        <f t="shared" si="23"/>
        <v>10838.764737789474</v>
      </c>
      <c r="H29" s="36">
        <f t="shared" si="23"/>
        <v>10775.870000947369</v>
      </c>
      <c r="I29" s="36">
        <f t="shared" si="23"/>
        <v>10580.943529947368</v>
      </c>
      <c r="J29" s="36">
        <f t="shared" si="23"/>
        <v>10930.943529947368</v>
      </c>
      <c r="K29" s="36">
        <f t="shared" si="23"/>
        <v>10930.943529947368</v>
      </c>
      <c r="L29" s="36">
        <f t="shared" ref="L29:M29" si="26">+L31+L32+L33+L34+L38+L39</f>
        <v>10910.943529947368</v>
      </c>
      <c r="M29" s="36">
        <f t="shared" si="26"/>
        <v>10929.83553044737</v>
      </c>
      <c r="N29" s="36">
        <f t="shared" ref="N29:P29" si="27">+N31+N32+N33+N34+N38+N39</f>
        <v>10866.940793605263</v>
      </c>
      <c r="O29" s="36">
        <f t="shared" si="27"/>
        <v>10673.139322605264</v>
      </c>
      <c r="P29" s="36">
        <f t="shared" si="27"/>
        <v>10673.139322999999</v>
      </c>
      <c r="Q29" s="36">
        <f>+Q30+Q31+Q32+Q33+Q34+Q38+Q39</f>
        <v>11163.084323000001</v>
      </c>
      <c r="R29" s="36">
        <f>+R30+R31+R32+R33+R34+R38+R39</f>
        <v>15230.086501000002</v>
      </c>
    </row>
    <row r="30" spans="2:18" ht="15" customHeight="1" x14ac:dyDescent="0.25">
      <c r="B30" s="15" t="s">
        <v>114</v>
      </c>
      <c r="C30" s="67">
        <v>0</v>
      </c>
      <c r="D30" s="67">
        <v>0</v>
      </c>
      <c r="E30" s="35">
        <v>680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35">
        <v>680</v>
      </c>
      <c r="R30" s="35">
        <v>680</v>
      </c>
    </row>
    <row r="31" spans="2:18" ht="15" customHeight="1" x14ac:dyDescent="0.25">
      <c r="B31" s="15" t="s">
        <v>38</v>
      </c>
      <c r="C31" s="35">
        <v>5007.5749999999998</v>
      </c>
      <c r="D31" s="35">
        <v>4937.4570000000003</v>
      </c>
      <c r="E31" s="35">
        <v>4800.0630000000001</v>
      </c>
      <c r="F31" s="35">
        <v>4937.4570000000003</v>
      </c>
      <c r="G31" s="35">
        <v>4877.2209999999995</v>
      </c>
      <c r="H31" s="35">
        <v>4877.2209999999995</v>
      </c>
      <c r="I31" s="35">
        <v>4877.2209999999995</v>
      </c>
      <c r="J31" s="35">
        <v>4877.2209999999995</v>
      </c>
      <c r="K31" s="35">
        <v>4877.2209999999995</v>
      </c>
      <c r="L31" s="35">
        <v>4877.2209999999995</v>
      </c>
      <c r="M31" s="35">
        <v>4798.9380000000001</v>
      </c>
      <c r="N31" s="35">
        <v>4798.9380000000001</v>
      </c>
      <c r="O31" s="35">
        <v>4800.0630000000001</v>
      </c>
      <c r="P31" s="35">
        <v>4800.0630000000001</v>
      </c>
      <c r="Q31" s="35">
        <v>4800.0630000000001</v>
      </c>
      <c r="R31" s="35">
        <v>4800.0630000000001</v>
      </c>
    </row>
    <row r="32" spans="2:18" ht="15" customHeight="1" x14ac:dyDescent="0.25">
      <c r="B32" s="15" t="s">
        <v>39</v>
      </c>
      <c r="C32" s="35">
        <v>1190</v>
      </c>
      <c r="D32" s="35">
        <v>850</v>
      </c>
      <c r="E32" s="35">
        <v>1210</v>
      </c>
      <c r="F32" s="35">
        <v>850</v>
      </c>
      <c r="G32" s="35">
        <v>850</v>
      </c>
      <c r="H32" s="35">
        <v>850</v>
      </c>
      <c r="I32" s="35">
        <v>680</v>
      </c>
      <c r="J32" s="35">
        <v>1030</v>
      </c>
      <c r="K32" s="35">
        <v>1030</v>
      </c>
      <c r="L32" s="35">
        <v>1030</v>
      </c>
      <c r="M32" s="35">
        <v>1205</v>
      </c>
      <c r="N32" s="35">
        <v>1205</v>
      </c>
      <c r="O32" s="35">
        <v>1035</v>
      </c>
      <c r="P32" s="35">
        <v>1035</v>
      </c>
      <c r="Q32" s="35">
        <v>1035</v>
      </c>
      <c r="R32" s="35">
        <v>1210</v>
      </c>
    </row>
    <row r="33" spans="2:18" ht="15" customHeight="1" x14ac:dyDescent="0.25">
      <c r="B33" s="15" t="s">
        <v>40</v>
      </c>
      <c r="C33" s="35">
        <v>1597.859633</v>
      </c>
      <c r="D33" s="35">
        <v>1422.859633</v>
      </c>
      <c r="E33" s="35">
        <v>1247.859633</v>
      </c>
      <c r="F33" s="35">
        <v>1422.859633</v>
      </c>
      <c r="G33" s="35">
        <v>1335.359633</v>
      </c>
      <c r="H33" s="35">
        <v>1335.359633</v>
      </c>
      <c r="I33" s="35">
        <v>1335.359633</v>
      </c>
      <c r="J33" s="35">
        <v>1335.359633</v>
      </c>
      <c r="K33" s="35">
        <v>1335.359633</v>
      </c>
      <c r="L33" s="35">
        <v>1335.359633</v>
      </c>
      <c r="M33" s="35">
        <v>1247.859633</v>
      </c>
      <c r="N33" s="35">
        <v>1247.859633</v>
      </c>
      <c r="O33" s="35">
        <v>1247.859633</v>
      </c>
      <c r="P33" s="35">
        <v>1247.859633</v>
      </c>
      <c r="Q33" s="35">
        <v>1247.859633</v>
      </c>
      <c r="R33" s="35">
        <v>1247.859633</v>
      </c>
    </row>
    <row r="34" spans="2:18" s="32" customFormat="1" ht="15" customHeight="1" x14ac:dyDescent="0.25">
      <c r="B34" s="15" t="s">
        <v>89</v>
      </c>
      <c r="C34" s="35">
        <v>2343.5749384736841</v>
      </c>
      <c r="D34" s="35">
        <v>2231.2827237894735</v>
      </c>
      <c r="E34" s="35">
        <v>5688.5106900000001</v>
      </c>
      <c r="F34" s="35">
        <v>2231.2827237894735</v>
      </c>
      <c r="G34" s="35">
        <v>2141.7541047894733</v>
      </c>
      <c r="H34" s="35">
        <v>2078.8593679473684</v>
      </c>
      <c r="I34" s="35">
        <v>2072.6828969473686</v>
      </c>
      <c r="J34" s="35">
        <v>2072.6828969473686</v>
      </c>
      <c r="K34" s="35">
        <v>2072.6828969473686</v>
      </c>
      <c r="L34" s="35">
        <v>2072.6828969473686</v>
      </c>
      <c r="M34" s="35">
        <v>2082.3578974473685</v>
      </c>
      <c r="N34" s="35">
        <v>2019.4631606052633</v>
      </c>
      <c r="O34" s="35">
        <v>2013.2866896052633</v>
      </c>
      <c r="P34" s="35">
        <v>2013.2866899999999</v>
      </c>
      <c r="Q34" s="35">
        <v>1823.2316900000001</v>
      </c>
      <c r="R34" s="35">
        <v>5688.5106900000001</v>
      </c>
    </row>
    <row r="35" spans="2:18" ht="15" customHeight="1" x14ac:dyDescent="0.25">
      <c r="B35" s="15" t="s">
        <v>13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spans="2:18" ht="15" customHeight="1" x14ac:dyDescent="0.25">
      <c r="B36" s="24" t="s">
        <v>41</v>
      </c>
      <c r="C36" s="35">
        <v>400</v>
      </c>
      <c r="D36" s="35">
        <v>300</v>
      </c>
      <c r="E36" s="35">
        <v>4065.279</v>
      </c>
      <c r="F36" s="35">
        <v>300</v>
      </c>
      <c r="G36" s="35">
        <v>300</v>
      </c>
      <c r="H36" s="35">
        <v>250</v>
      </c>
      <c r="I36" s="35">
        <v>250</v>
      </c>
      <c r="J36" s="35">
        <v>250</v>
      </c>
      <c r="K36" s="35">
        <v>250</v>
      </c>
      <c r="L36" s="35">
        <v>250</v>
      </c>
      <c r="M36" s="35">
        <v>250</v>
      </c>
      <c r="N36" s="35">
        <v>200</v>
      </c>
      <c r="O36" s="35">
        <v>200</v>
      </c>
      <c r="P36" s="35">
        <v>200</v>
      </c>
      <c r="Q36" s="35">
        <v>200</v>
      </c>
      <c r="R36" s="35">
        <v>4065.279</v>
      </c>
    </row>
    <row r="37" spans="2:18" ht="14.25" customHeight="1" x14ac:dyDescent="0.25">
      <c r="B37" s="24" t="s">
        <v>42</v>
      </c>
      <c r="C37" s="35">
        <v>1644.612091</v>
      </c>
      <c r="D37" s="35">
        <v>1670.4622919999999</v>
      </c>
      <c r="E37" s="35">
        <v>1400.553674</v>
      </c>
      <c r="F37" s="35">
        <v>1570.289391</v>
      </c>
      <c r="G37" s="35">
        <v>1580.933673</v>
      </c>
      <c r="H37" s="35">
        <v>1580.933673</v>
      </c>
      <c r="I37" s="35">
        <v>1580.933673</v>
      </c>
      <c r="J37" s="35">
        <v>1580.933673</v>
      </c>
      <c r="K37" s="35">
        <v>1580.933673</v>
      </c>
      <c r="L37" s="35">
        <v>1580.933673</v>
      </c>
      <c r="M37" s="35">
        <v>1590.6086734999999</v>
      </c>
      <c r="N37" s="35">
        <v>1590.6086734999999</v>
      </c>
      <c r="O37" s="35">
        <v>1590.6086734999999</v>
      </c>
      <c r="P37" s="35">
        <v>1590.6086740000001</v>
      </c>
      <c r="Q37" s="35">
        <v>1400.553674</v>
      </c>
      <c r="R37" s="35">
        <v>1400.553674</v>
      </c>
    </row>
    <row r="38" spans="2:18" ht="15" customHeight="1" x14ac:dyDescent="0.25">
      <c r="B38" s="15" t="s">
        <v>65</v>
      </c>
      <c r="C38" s="35">
        <v>353.75</v>
      </c>
      <c r="D38" s="35">
        <v>316.25</v>
      </c>
      <c r="E38" s="35">
        <v>266.52777800000001</v>
      </c>
      <c r="F38" s="35">
        <v>316.25</v>
      </c>
      <c r="G38" s="35">
        <v>316.25</v>
      </c>
      <c r="H38" s="35">
        <v>316.25</v>
      </c>
      <c r="I38" s="35">
        <v>297.5</v>
      </c>
      <c r="J38" s="35">
        <v>297.5</v>
      </c>
      <c r="K38" s="35">
        <v>297.5</v>
      </c>
      <c r="L38" s="35">
        <v>297.5</v>
      </c>
      <c r="M38" s="35">
        <v>297.5</v>
      </c>
      <c r="N38" s="35">
        <v>297.5</v>
      </c>
      <c r="O38" s="35">
        <v>278.75</v>
      </c>
      <c r="P38" s="35">
        <v>278.75</v>
      </c>
      <c r="Q38" s="35">
        <v>278.75</v>
      </c>
      <c r="R38" s="35">
        <v>266.52777800000001</v>
      </c>
    </row>
    <row r="39" spans="2:18" ht="15" customHeight="1" x14ac:dyDescent="0.25">
      <c r="B39" s="21" t="s">
        <v>43</v>
      </c>
      <c r="C39" s="38">
        <v>0</v>
      </c>
      <c r="D39" s="38">
        <v>1318.18</v>
      </c>
      <c r="E39" s="38">
        <v>1337.1253999999999</v>
      </c>
      <c r="F39" s="38">
        <v>1318.18</v>
      </c>
      <c r="G39" s="38">
        <v>1318.18</v>
      </c>
      <c r="H39" s="38">
        <v>1318.18</v>
      </c>
      <c r="I39" s="38">
        <v>1318.18</v>
      </c>
      <c r="J39" s="38">
        <v>1318.18</v>
      </c>
      <c r="K39" s="38">
        <v>1318.18</v>
      </c>
      <c r="L39" s="38">
        <v>1298.18</v>
      </c>
      <c r="M39" s="38">
        <v>1298.18</v>
      </c>
      <c r="N39" s="38">
        <v>1298.18</v>
      </c>
      <c r="O39" s="38">
        <v>1298.18</v>
      </c>
      <c r="P39" s="38">
        <v>1298.18</v>
      </c>
      <c r="Q39" s="38">
        <v>1298.18</v>
      </c>
      <c r="R39" s="38">
        <v>1337.1253999999999</v>
      </c>
    </row>
    <row r="40" spans="2:18" ht="15" customHeight="1" x14ac:dyDescent="0.25">
      <c r="B40" s="17" t="s">
        <v>112</v>
      </c>
      <c r="C40" s="11"/>
      <c r="D40" s="11"/>
      <c r="E40" s="11"/>
    </row>
    <row r="41" spans="2:18" ht="15" customHeight="1" x14ac:dyDescent="0.25">
      <c r="B41" s="17" t="s">
        <v>67</v>
      </c>
      <c r="C41" s="11"/>
      <c r="D41" s="11"/>
      <c r="E41" s="11"/>
    </row>
    <row r="42" spans="2:18" ht="15" customHeight="1" x14ac:dyDescent="0.25"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4" spans="2:18" ht="15" customHeight="1" x14ac:dyDescent="0.25"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</sheetData>
  <sheetProtection algorithmName="SHA-512" hashValue="PB0L0HSjEsPZ/ThlQ71GyYE//0FcnnhG874g8bCKdmQyDPqVb3G9Fsq8VJyiKJIkPYIGC1li4hmCSFqP8IuS7A==" saltValue="2M/ozKKDBBsS6/Skk3z9gg==" spinCount="100000" sheet="1" objects="1" scenarios="1"/>
  <mergeCells count="16">
    <mergeCell ref="K4:K5"/>
    <mergeCell ref="J4:J5"/>
    <mergeCell ref="O4:O5"/>
    <mergeCell ref="N4:N5"/>
    <mergeCell ref="M4:M5"/>
    <mergeCell ref="R4:R5"/>
    <mergeCell ref="Q4:Q5"/>
    <mergeCell ref="P4:P5"/>
    <mergeCell ref="L4:L5"/>
    <mergeCell ref="E4:E5"/>
    <mergeCell ref="C4:C5"/>
    <mergeCell ref="I4:I5"/>
    <mergeCell ref="H4:H5"/>
    <mergeCell ref="G4:G5"/>
    <mergeCell ref="D4:D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3"/>
  <sheetViews>
    <sheetView workbookViewId="0">
      <pane xSplit="5" ySplit="5" topLeftCell="F6" activePane="bottomRight" state="frozen"/>
      <selection activeCell="R1" sqref="R1:R1048576"/>
      <selection pane="topRight" activeCell="R1" sqref="R1:R1048576"/>
      <selection pane="bottomLeft" activeCell="R1" sqref="R1:R1048576"/>
      <selection pane="bottomRight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73</v>
      </c>
    </row>
    <row r="4" spans="2:18" ht="15" customHeight="1" x14ac:dyDescent="0.25">
      <c r="B4" s="11"/>
      <c r="C4" s="123">
        <v>2023</v>
      </c>
      <c r="D4" s="123">
        <v>2024</v>
      </c>
      <c r="E4" s="123">
        <v>2025</v>
      </c>
      <c r="F4" s="121">
        <v>45627</v>
      </c>
      <c r="G4" s="121">
        <v>45658</v>
      </c>
      <c r="H4" s="121">
        <v>45689</v>
      </c>
      <c r="I4" s="121">
        <v>45717</v>
      </c>
      <c r="J4" s="121">
        <v>45748</v>
      </c>
      <c r="K4" s="121">
        <v>45778</v>
      </c>
      <c r="L4" s="121">
        <v>45809</v>
      </c>
      <c r="M4" s="121">
        <v>45839</v>
      </c>
      <c r="N4" s="121">
        <v>45870</v>
      </c>
      <c r="O4" s="121">
        <v>45901</v>
      </c>
      <c r="P4" s="121">
        <v>45931</v>
      </c>
      <c r="Q4" s="121">
        <v>45962</v>
      </c>
      <c r="R4" s="121">
        <v>45992</v>
      </c>
    </row>
    <row r="5" spans="2:18" ht="15" customHeight="1" x14ac:dyDescent="0.25">
      <c r="B5" s="11"/>
      <c r="C5" s="124"/>
      <c r="D5" s="124"/>
      <c r="E5" s="124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2:18" ht="15" customHeight="1" x14ac:dyDescent="0.25">
      <c r="B6" s="11"/>
      <c r="C6" s="96"/>
      <c r="D6" s="96"/>
      <c r="E6" s="96"/>
    </row>
    <row r="7" spans="2:18" ht="15" customHeight="1" x14ac:dyDescent="0.25">
      <c r="B7" s="13" t="s">
        <v>77</v>
      </c>
      <c r="C7" s="37">
        <f>C8+C9</f>
        <v>3208.0561660000003</v>
      </c>
      <c r="D7" s="37">
        <v>2603.6194969999997</v>
      </c>
      <c r="E7" s="37">
        <v>1781.4933393000001</v>
      </c>
      <c r="F7" s="37">
        <f>F8+F9</f>
        <v>0</v>
      </c>
      <c r="G7" s="37">
        <f>G8+G9</f>
        <v>0</v>
      </c>
      <c r="H7" s="37">
        <f t="shared" ref="H7:J7" si="0">H8+H9</f>
        <v>0</v>
      </c>
      <c r="I7" s="37">
        <f t="shared" si="0"/>
        <v>0</v>
      </c>
      <c r="J7" s="37">
        <f t="shared" si="0"/>
        <v>828.157464</v>
      </c>
      <c r="K7" s="37">
        <f t="shared" ref="K7:L7" si="1">K8+K9</f>
        <v>0</v>
      </c>
      <c r="L7" s="37">
        <f t="shared" si="1"/>
        <v>953.3358753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</row>
    <row r="8" spans="2:18" ht="16.5" customHeight="1" x14ac:dyDescent="0.25">
      <c r="B8" s="16" t="s">
        <v>11</v>
      </c>
      <c r="C8" s="35">
        <v>1962.204166</v>
      </c>
      <c r="D8" s="35">
        <v>2198.3753109999998</v>
      </c>
      <c r="E8" s="35">
        <v>953.3358753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953.3358753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</row>
    <row r="9" spans="2:18" ht="15" customHeight="1" x14ac:dyDescent="0.25">
      <c r="B9" s="16" t="s">
        <v>10</v>
      </c>
      <c r="C9" s="35">
        <v>1245.8520000000001</v>
      </c>
      <c r="D9" s="35">
        <v>405.24418600000001</v>
      </c>
      <c r="E9" s="35">
        <v>828.157464</v>
      </c>
      <c r="F9" s="35">
        <v>0</v>
      </c>
      <c r="G9" s="35">
        <v>0</v>
      </c>
      <c r="H9" s="35">
        <v>0</v>
      </c>
      <c r="I9" s="35">
        <v>0</v>
      </c>
      <c r="J9" s="35">
        <f>(757026400+71131064)/1000000</f>
        <v>828.157464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</row>
    <row r="10" spans="2:18" ht="15" customHeight="1" x14ac:dyDescent="0.25">
      <c r="B10" s="1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2:18" ht="15" customHeight="1" x14ac:dyDescent="0.25">
      <c r="B11" s="13" t="s">
        <v>78</v>
      </c>
      <c r="C11" s="35">
        <v>0</v>
      </c>
      <c r="D11" s="35">
        <v>0</v>
      </c>
      <c r="E11" s="35"/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</row>
    <row r="12" spans="2:18" ht="15" customHeight="1" x14ac:dyDescent="0.25">
      <c r="B12" s="11"/>
      <c r="C12" s="35"/>
      <c r="D12" s="35"/>
      <c r="E12" s="35"/>
    </row>
    <row r="13" spans="2:18" ht="15" customHeight="1" x14ac:dyDescent="0.25">
      <c r="B13" s="13" t="s">
        <v>46</v>
      </c>
      <c r="C13" s="37">
        <v>3804.6260719999996</v>
      </c>
      <c r="D13" s="37">
        <v>3864.7107999999998</v>
      </c>
      <c r="E13" s="37">
        <v>3565.5577050415177</v>
      </c>
      <c r="F13" s="37">
        <f t="shared" ref="F13" si="2">F14+F15+F16+F17</f>
        <v>526.61602200000004</v>
      </c>
      <c r="G13" s="37">
        <f t="shared" ref="G13:K13" si="3">G14+G15+G16+G17</f>
        <v>304.36823300000003</v>
      </c>
      <c r="H13" s="37">
        <f t="shared" si="3"/>
        <v>230.70513887499999</v>
      </c>
      <c r="I13" s="37">
        <f t="shared" si="3"/>
        <v>331.50698862500008</v>
      </c>
      <c r="J13" s="37">
        <f t="shared" si="3"/>
        <v>339.05879278846157</v>
      </c>
      <c r="K13" s="37">
        <f t="shared" si="3"/>
        <v>290.17703480555559</v>
      </c>
      <c r="L13" s="37">
        <f t="shared" ref="L13:M13" si="4">L14+L15+L16+L17</f>
        <v>296.02385050999999</v>
      </c>
      <c r="M13" s="37">
        <f t="shared" si="4"/>
        <v>275.49067793749998</v>
      </c>
      <c r="N13" s="37">
        <f t="shared" ref="N13:R13" si="5">N14+N15+N16+N17</f>
        <v>217.265598375</v>
      </c>
      <c r="O13" s="37">
        <f t="shared" si="5"/>
        <v>294.26659112499999</v>
      </c>
      <c r="P13" s="37">
        <f t="shared" si="5"/>
        <v>303.74434200000002</v>
      </c>
      <c r="Q13" s="37">
        <f t="shared" si="5"/>
        <v>313.93202899999994</v>
      </c>
      <c r="R13" s="37">
        <f t="shared" si="5"/>
        <v>369.01842800000003</v>
      </c>
    </row>
    <row r="14" spans="2:18" ht="15" customHeight="1" x14ac:dyDescent="0.25">
      <c r="B14" s="16" t="s">
        <v>47</v>
      </c>
      <c r="C14" s="35">
        <v>3179.6069739999998</v>
      </c>
      <c r="D14" s="35">
        <v>3142.8715269999998</v>
      </c>
      <c r="E14" s="35">
        <v>3071.2904186875003</v>
      </c>
      <c r="F14" s="35">
        <v>244.51786799999999</v>
      </c>
      <c r="G14" s="35">
        <v>286.28475200000003</v>
      </c>
      <c r="H14" s="35">
        <v>199.95079687500001</v>
      </c>
      <c r="I14" s="35">
        <v>284.51167562500001</v>
      </c>
      <c r="J14" s="35">
        <v>329.89533125000003</v>
      </c>
      <c r="K14" s="35">
        <v>272.96614625000001</v>
      </c>
      <c r="L14" s="35">
        <v>225.78358625000001</v>
      </c>
      <c r="M14" s="35">
        <v>261.3242209375</v>
      </c>
      <c r="N14" s="35">
        <v>187.42110937499999</v>
      </c>
      <c r="O14" s="35">
        <v>252.92323812500001</v>
      </c>
      <c r="P14" s="35">
        <f>287.619342</f>
        <v>287.61934200000002</v>
      </c>
      <c r="Q14" s="35">
        <v>262.67557099999999</v>
      </c>
      <c r="R14" s="35">
        <f>219.934649</f>
        <v>219.93464900000001</v>
      </c>
    </row>
    <row r="15" spans="2:18" ht="15" customHeight="1" x14ac:dyDescent="0.25">
      <c r="B15" s="16" t="s">
        <v>48</v>
      </c>
      <c r="C15" s="35">
        <v>65.376479000000003</v>
      </c>
      <c r="D15" s="35">
        <v>73.083905000000001</v>
      </c>
      <c r="E15" s="35">
        <v>58.946514260000001</v>
      </c>
      <c r="F15" s="35">
        <v>4.2714290000000004</v>
      </c>
      <c r="G15" s="35">
        <v>6.9974999999999996</v>
      </c>
      <c r="H15" s="35">
        <v>0</v>
      </c>
      <c r="I15" s="35">
        <v>11.649806</v>
      </c>
      <c r="J15" s="35">
        <v>2.5</v>
      </c>
      <c r="K15" s="35">
        <v>6.4400000000000013</v>
      </c>
      <c r="L15" s="35">
        <v>4.2857142599999998</v>
      </c>
      <c r="M15" s="35">
        <v>6.4793750000000001</v>
      </c>
      <c r="N15" s="35">
        <v>0</v>
      </c>
      <c r="O15" s="35">
        <v>10.521262</v>
      </c>
      <c r="P15" s="35">
        <v>2.5</v>
      </c>
      <c r="Q15" s="35">
        <v>4.83</v>
      </c>
      <c r="R15" s="35">
        <v>2.7428569999999999</v>
      </c>
    </row>
    <row r="16" spans="2:18" ht="15" customHeight="1" x14ac:dyDescent="0.25">
      <c r="B16" s="88" t="s">
        <v>11</v>
      </c>
      <c r="C16" s="35">
        <v>184.36927700000001</v>
      </c>
      <c r="D16" s="35">
        <v>211.45411799999999</v>
      </c>
      <c r="E16" s="35">
        <v>187.74466309401708</v>
      </c>
      <c r="F16" s="35">
        <v>95.129469</v>
      </c>
      <c r="G16" s="35">
        <v>0</v>
      </c>
      <c r="H16" s="35">
        <v>7.3174999999999999</v>
      </c>
      <c r="I16" s="35">
        <v>14.238889</v>
      </c>
      <c r="J16" s="35">
        <v>6.663461538461541</v>
      </c>
      <c r="K16" s="35">
        <v>1.468805555555581</v>
      </c>
      <c r="L16" s="35">
        <v>23.65915</v>
      </c>
      <c r="M16" s="35">
        <v>0</v>
      </c>
      <c r="N16" s="35">
        <v>7.9477779999999996</v>
      </c>
      <c r="O16" s="35">
        <v>14.254443999999999</v>
      </c>
      <c r="P16" s="35">
        <v>6.1875</v>
      </c>
      <c r="Q16" s="35">
        <v>8.4114579999999997</v>
      </c>
      <c r="R16" s="35">
        <v>97.595676999999995</v>
      </c>
    </row>
    <row r="17" spans="2:19" ht="15" customHeight="1" x14ac:dyDescent="0.25">
      <c r="B17" s="16" t="s">
        <v>10</v>
      </c>
      <c r="C17" s="35">
        <v>375.27334200000001</v>
      </c>
      <c r="D17" s="35">
        <v>437.30124999999998</v>
      </c>
      <c r="E17" s="35">
        <v>247.57610900000003</v>
      </c>
      <c r="F17" s="35">
        <v>182.69725600000001</v>
      </c>
      <c r="G17" s="35">
        <v>11.085981</v>
      </c>
      <c r="H17" s="35">
        <v>23.436841999999999</v>
      </c>
      <c r="I17" s="35">
        <v>21.106618000000001</v>
      </c>
      <c r="J17" s="35">
        <v>0</v>
      </c>
      <c r="K17" s="35">
        <v>9.3020829999999997</v>
      </c>
      <c r="L17" s="35">
        <v>42.295400000000001</v>
      </c>
      <c r="M17" s="35">
        <v>7.6870820000000002</v>
      </c>
      <c r="N17" s="35">
        <v>21.896711</v>
      </c>
      <c r="O17" s="35">
        <v>16.567647000000001</v>
      </c>
      <c r="P17" s="35">
        <v>7.4375</v>
      </c>
      <c r="Q17" s="35">
        <v>38.015000000000001</v>
      </c>
      <c r="R17" s="35">
        <v>48.745244999999997</v>
      </c>
    </row>
    <row r="18" spans="2:19" ht="15" customHeight="1" x14ac:dyDescent="0.25">
      <c r="B18" s="11"/>
      <c r="C18" s="35"/>
      <c r="D18" s="35"/>
      <c r="E18" s="35"/>
    </row>
    <row r="19" spans="2:19" ht="15" customHeight="1" x14ac:dyDescent="0.25">
      <c r="B19" s="13" t="s">
        <v>79</v>
      </c>
      <c r="C19" s="37">
        <v>831.54605900000001</v>
      </c>
      <c r="D19" s="37">
        <v>833.25335800000005</v>
      </c>
      <c r="E19" s="37">
        <v>855.62804000000006</v>
      </c>
      <c r="F19" s="37">
        <f t="shared" ref="F19" si="6">F20+F21+F22+F23</f>
        <v>833.25335800000005</v>
      </c>
      <c r="G19" s="37">
        <f t="shared" ref="G19:K19" si="7">G20+G21+G22+G23</f>
        <v>843.89763800000003</v>
      </c>
      <c r="H19" s="37">
        <f t="shared" si="7"/>
        <v>843.89763800000003</v>
      </c>
      <c r="I19" s="37">
        <f t="shared" si="7"/>
        <v>843.89763800000003</v>
      </c>
      <c r="J19" s="37">
        <f t="shared" si="7"/>
        <v>843.89763800000003</v>
      </c>
      <c r="K19" s="37">
        <f t="shared" si="7"/>
        <v>843.89763800000003</v>
      </c>
      <c r="L19" s="85">
        <f>L20+L21+L22+L23</f>
        <v>947.61103472000002</v>
      </c>
      <c r="M19" s="37">
        <f t="shared" ref="M19" si="8">M20+M21+M22+M23</f>
        <v>853.57264099999998</v>
      </c>
      <c r="N19" s="37">
        <f t="shared" ref="N19:R19" si="9">N20+N21+N22+N23</f>
        <v>853.57264099999998</v>
      </c>
      <c r="O19" s="37">
        <f t="shared" si="9"/>
        <v>854.69764099999998</v>
      </c>
      <c r="P19" s="37">
        <f t="shared" si="9"/>
        <v>854.69763899999998</v>
      </c>
      <c r="Q19" s="37">
        <f t="shared" si="9"/>
        <v>816.68263999999999</v>
      </c>
      <c r="R19" s="37">
        <f t="shared" si="9"/>
        <v>855.62804000000006</v>
      </c>
    </row>
    <row r="20" spans="2:19" ht="15" customHeight="1" x14ac:dyDescent="0.25">
      <c r="B20" s="16" t="s">
        <v>47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</row>
    <row r="21" spans="2:19" ht="15" customHeight="1" x14ac:dyDescent="0.25">
      <c r="B21" s="16" t="s">
        <v>48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</row>
    <row r="22" spans="2:19" ht="15" customHeight="1" x14ac:dyDescent="0.25">
      <c r="B22" s="16" t="s">
        <v>11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</row>
    <row r="23" spans="2:19" ht="15" customHeight="1" x14ac:dyDescent="0.25">
      <c r="B23" s="16" t="s">
        <v>10</v>
      </c>
      <c r="C23" s="35">
        <v>831.54605900000001</v>
      </c>
      <c r="D23" s="35">
        <v>833.25335800000005</v>
      </c>
      <c r="E23" s="35">
        <v>855.62804000000006</v>
      </c>
      <c r="F23" s="35">
        <v>833.25335800000005</v>
      </c>
      <c r="G23" s="35">
        <v>843.89763800000003</v>
      </c>
      <c r="H23" s="35">
        <v>843.89763800000003</v>
      </c>
      <c r="I23" s="35">
        <v>843.89763800000003</v>
      </c>
      <c r="J23" s="35">
        <v>843.89763800000003</v>
      </c>
      <c r="K23" s="35">
        <v>843.89763800000003</v>
      </c>
      <c r="L23" s="35">
        <v>947.61103472000002</v>
      </c>
      <c r="M23" s="35">
        <v>853.57264099999998</v>
      </c>
      <c r="N23" s="35">
        <v>853.57264099999998</v>
      </c>
      <c r="O23" s="35">
        <v>854.69764099999998</v>
      </c>
      <c r="P23" s="35">
        <v>854.69763899999998</v>
      </c>
      <c r="Q23" s="35">
        <v>816.68263999999999</v>
      </c>
      <c r="R23" s="35">
        <v>855.62804000000006</v>
      </c>
      <c r="S23" s="105"/>
    </row>
    <row r="24" spans="2:19" ht="15" customHeight="1" x14ac:dyDescent="0.25">
      <c r="B24" s="11"/>
      <c r="C24" s="35"/>
      <c r="D24" s="35"/>
      <c r="E24" s="35"/>
    </row>
    <row r="25" spans="2:19" ht="15" customHeight="1" x14ac:dyDescent="0.25">
      <c r="B25" s="13" t="s">
        <v>49</v>
      </c>
      <c r="C25" s="37">
        <f>C26+C27+C28+C29</f>
        <v>16329.667087999998</v>
      </c>
      <c r="D25" s="37">
        <v>15988.509039</v>
      </c>
      <c r="E25" s="37">
        <v>26913.067262307697</v>
      </c>
      <c r="F25" s="37">
        <f t="shared" ref="F25" si="10">F26+F27+F28+F29</f>
        <v>811.41428600000006</v>
      </c>
      <c r="G25" s="37">
        <f t="shared" ref="G25:K25" si="11">G26+G27+G28+G29</f>
        <v>2457.0679999999998</v>
      </c>
      <c r="H25" s="37">
        <f t="shared" si="11"/>
        <v>1268.3447370000001</v>
      </c>
      <c r="I25" s="37">
        <f t="shared" si="11"/>
        <v>2132.3488050000001</v>
      </c>
      <c r="J25" s="37">
        <f t="shared" si="11"/>
        <v>2124.6626923076924</v>
      </c>
      <c r="K25" s="37">
        <f t="shared" si="11"/>
        <v>1583.825</v>
      </c>
      <c r="L25" s="37">
        <f t="shared" ref="L25:M25" si="12">L26+L27+L28+L29</f>
        <v>1163.114286</v>
      </c>
      <c r="M25" s="37">
        <f t="shared" si="12"/>
        <v>1562.3679999999999</v>
      </c>
      <c r="N25" s="37">
        <f t="shared" ref="N25:R25" si="13">N26+N27+N28+N29</f>
        <v>2860.8947370000001</v>
      </c>
      <c r="O25" s="37">
        <f t="shared" si="13"/>
        <v>2206.448805</v>
      </c>
      <c r="P25" s="37">
        <f t="shared" si="13"/>
        <v>1217.3076920000001</v>
      </c>
      <c r="Q25" s="37">
        <f t="shared" si="13"/>
        <v>2821.415</v>
      </c>
      <c r="R25" s="37">
        <f t="shared" si="13"/>
        <v>5515.2695080000003</v>
      </c>
    </row>
    <row r="26" spans="2:19" ht="14.25" customHeight="1" x14ac:dyDescent="0.25">
      <c r="B26" s="16" t="s">
        <v>47</v>
      </c>
      <c r="C26" s="35">
        <v>14467.72</v>
      </c>
      <c r="D26" s="35">
        <v>14346.992</v>
      </c>
      <c r="E26" s="35">
        <v>22533.187999999998</v>
      </c>
      <c r="F26" s="35">
        <v>800.7</v>
      </c>
      <c r="G26" s="35">
        <v>2291.6999999999998</v>
      </c>
      <c r="H26" s="35">
        <v>1195</v>
      </c>
      <c r="I26" s="35">
        <v>1873.9</v>
      </c>
      <c r="J26" s="35">
        <v>2107.355</v>
      </c>
      <c r="K26" s="35">
        <v>1445.75</v>
      </c>
      <c r="L26" s="35">
        <v>1137.4000000000001</v>
      </c>
      <c r="M26" s="35">
        <v>1397</v>
      </c>
      <c r="N26" s="35">
        <v>2798</v>
      </c>
      <c r="O26" s="35">
        <v>1948</v>
      </c>
      <c r="P26" s="35">
        <f>500+700</f>
        <v>1200</v>
      </c>
      <c r="Q26" s="35">
        <f>940.05+801.7+800</f>
        <v>2541.75</v>
      </c>
      <c r="R26" s="35">
        <f>997.333+1600</f>
        <v>2597.3330000000001</v>
      </c>
    </row>
    <row r="27" spans="2:19" ht="15" customHeight="1" x14ac:dyDescent="0.25">
      <c r="B27" s="16" t="s">
        <v>48</v>
      </c>
      <c r="C27" s="35">
        <v>292.40328799999997</v>
      </c>
      <c r="D27" s="35">
        <v>327.97323899999998</v>
      </c>
      <c r="E27" s="35">
        <v>344.639906</v>
      </c>
      <c r="F27" s="35">
        <v>5.7142860000000004</v>
      </c>
      <c r="G27" s="35">
        <v>17.75</v>
      </c>
      <c r="H27" s="35">
        <v>0</v>
      </c>
      <c r="I27" s="35">
        <v>56.855666999999997</v>
      </c>
      <c r="J27" s="35">
        <v>0</v>
      </c>
      <c r="K27" s="35">
        <v>92</v>
      </c>
      <c r="L27" s="35">
        <v>5.7142860000000004</v>
      </c>
      <c r="M27" s="35">
        <v>17.75</v>
      </c>
      <c r="N27" s="35">
        <v>0</v>
      </c>
      <c r="O27" s="35">
        <v>56.855666999999997</v>
      </c>
      <c r="P27" s="35">
        <v>0</v>
      </c>
      <c r="Q27" s="35">
        <v>92</v>
      </c>
      <c r="R27" s="35">
        <v>5.7142860000000004</v>
      </c>
    </row>
    <row r="28" spans="2:19" ht="15" customHeight="1" x14ac:dyDescent="0.25">
      <c r="B28" s="16" t="s">
        <v>11</v>
      </c>
      <c r="C28" s="35">
        <v>147.66538499999999</v>
      </c>
      <c r="D28" s="35">
        <v>497.66538400000002</v>
      </c>
      <c r="E28" s="35">
        <v>3192.7335223076925</v>
      </c>
      <c r="F28" s="35">
        <v>0</v>
      </c>
      <c r="G28" s="35">
        <v>0</v>
      </c>
      <c r="H28" s="35">
        <v>10.45</v>
      </c>
      <c r="I28" s="35">
        <v>6.6666670000000003</v>
      </c>
      <c r="J28" s="35">
        <v>17.307692307692307</v>
      </c>
      <c r="K28" s="35">
        <v>10.45</v>
      </c>
      <c r="L28" s="35">
        <v>0</v>
      </c>
      <c r="M28" s="35">
        <v>0</v>
      </c>
      <c r="N28" s="35">
        <v>0</v>
      </c>
      <c r="O28" s="35">
        <v>194.92647099999999</v>
      </c>
      <c r="P28" s="35">
        <v>17.307691999999999</v>
      </c>
      <c r="Q28" s="35">
        <v>35.625</v>
      </c>
      <c r="R28" s="35">
        <v>2900</v>
      </c>
    </row>
    <row r="29" spans="2:19" ht="15" customHeight="1" x14ac:dyDescent="0.25">
      <c r="B29" s="16" t="s">
        <v>10</v>
      </c>
      <c r="C29" s="35">
        <v>1421.8784149999999</v>
      </c>
      <c r="D29" s="35">
        <v>815.8784159999999</v>
      </c>
      <c r="E29" s="35">
        <v>842.50583399999982</v>
      </c>
      <c r="F29" s="35">
        <v>5</v>
      </c>
      <c r="G29" s="35">
        <v>147.61799999999999</v>
      </c>
      <c r="H29" s="35">
        <v>62.894736999999999</v>
      </c>
      <c r="I29" s="35">
        <v>194.92647099999999</v>
      </c>
      <c r="J29" s="35">
        <v>0</v>
      </c>
      <c r="K29" s="35">
        <v>35.625</v>
      </c>
      <c r="L29" s="35">
        <v>20</v>
      </c>
      <c r="M29" s="35">
        <v>147.61799999999999</v>
      </c>
      <c r="N29" s="35">
        <v>62.894736999999999</v>
      </c>
      <c r="O29" s="35">
        <v>6.6666670000000003</v>
      </c>
      <c r="P29" s="35">
        <v>0</v>
      </c>
      <c r="Q29" s="35">
        <v>152.04</v>
      </c>
      <c r="R29" s="35">
        <v>12.222222</v>
      </c>
    </row>
    <row r="30" spans="2:19" ht="15" customHeight="1" x14ac:dyDescent="0.25">
      <c r="B30" s="11"/>
      <c r="C30" s="35"/>
      <c r="D30" s="35"/>
      <c r="E30" s="35"/>
    </row>
    <row r="31" spans="2:19" ht="15" customHeight="1" x14ac:dyDescent="0.25">
      <c r="B31" s="13" t="s">
        <v>80</v>
      </c>
      <c r="C31" s="37">
        <f>C32+C33+C34+C35</f>
        <v>1376.6556660000001</v>
      </c>
      <c r="D31" s="37">
        <v>1452.6856660000001</v>
      </c>
      <c r="E31" s="37">
        <v>1397.553666</v>
      </c>
      <c r="F31" s="37">
        <f t="shared" ref="F31" si="14">F32+F33+F34+F35</f>
        <v>1452.6856660000001</v>
      </c>
      <c r="G31" s="37">
        <f t="shared" ref="G31:K31" si="15">G32+G33+G34+G35</f>
        <v>1501.149666</v>
      </c>
      <c r="H31" s="37">
        <f t="shared" si="15"/>
        <v>1501.149666</v>
      </c>
      <c r="I31" s="37">
        <f t="shared" si="15"/>
        <v>1501.149666</v>
      </c>
      <c r="J31" s="37">
        <f t="shared" si="15"/>
        <v>1501.149666</v>
      </c>
      <c r="K31" s="37">
        <f t="shared" si="15"/>
        <v>1501.149666</v>
      </c>
      <c r="L31" s="37">
        <f t="shared" ref="L31:M31" si="16">L32+L33+L34+L35</f>
        <v>3317.6496659999998</v>
      </c>
      <c r="M31" s="37">
        <f t="shared" si="16"/>
        <v>1549.613666</v>
      </c>
      <c r="N31" s="37">
        <f t="shared" ref="N31:R31" si="17">N32+N33+N34+N35</f>
        <v>1549.613666</v>
      </c>
      <c r="O31" s="37">
        <f t="shared" si="17"/>
        <v>1549.613666</v>
      </c>
      <c r="P31" s="37">
        <f t="shared" si="17"/>
        <v>1549.613666</v>
      </c>
      <c r="Q31" s="37">
        <f t="shared" si="17"/>
        <v>1397.553666</v>
      </c>
      <c r="R31" s="37">
        <f t="shared" si="17"/>
        <v>1397.553666</v>
      </c>
    </row>
    <row r="32" spans="2:19" ht="15" customHeight="1" x14ac:dyDescent="0.25">
      <c r="B32" s="16" t="s">
        <v>47</v>
      </c>
      <c r="C32" s="35">
        <v>0</v>
      </c>
      <c r="D32" s="35">
        <v>0</v>
      </c>
      <c r="E32" s="35">
        <v>0</v>
      </c>
      <c r="F32" s="35">
        <v>0</v>
      </c>
      <c r="G32" s="35"/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</row>
    <row r="33" spans="2:18" ht="15" customHeight="1" x14ac:dyDescent="0.25">
      <c r="B33" s="16" t="s">
        <v>48</v>
      </c>
      <c r="C33" s="35">
        <v>0</v>
      </c>
      <c r="D33" s="35">
        <v>0</v>
      </c>
      <c r="E33" s="35">
        <v>0</v>
      </c>
      <c r="F33" s="35">
        <v>0</v>
      </c>
      <c r="G33" s="35"/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</row>
    <row r="34" spans="2:18" ht="15" customHeight="1" x14ac:dyDescent="0.25">
      <c r="B34" s="16" t="s">
        <v>11</v>
      </c>
      <c r="C34" s="35">
        <v>0</v>
      </c>
      <c r="D34" s="35">
        <v>0</v>
      </c>
      <c r="E34" s="35">
        <v>0</v>
      </c>
      <c r="F34" s="35">
        <v>0</v>
      </c>
      <c r="G34" s="35"/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</row>
    <row r="35" spans="2:18" ht="15" customHeight="1" x14ac:dyDescent="0.25">
      <c r="B35" s="20" t="s">
        <v>10</v>
      </c>
      <c r="C35" s="38">
        <v>1376.6556660000001</v>
      </c>
      <c r="D35" s="38">
        <v>1452.6856660000001</v>
      </c>
      <c r="E35" s="38">
        <v>1397.553666</v>
      </c>
      <c r="F35" s="38">
        <v>1452.6856660000001</v>
      </c>
      <c r="G35" s="38">
        <v>1501.149666</v>
      </c>
      <c r="H35" s="38">
        <v>1501.149666</v>
      </c>
      <c r="I35" s="38">
        <v>1501.149666</v>
      </c>
      <c r="J35" s="38">
        <v>1501.149666</v>
      </c>
      <c r="K35" s="38">
        <v>1501.149666</v>
      </c>
      <c r="L35" s="38">
        <v>3317.6496659999998</v>
      </c>
      <c r="M35" s="38">
        <v>1549.613666</v>
      </c>
      <c r="N35" s="38">
        <v>1549.613666</v>
      </c>
      <c r="O35" s="38">
        <v>1549.613666</v>
      </c>
      <c r="P35" s="38">
        <v>1549.613666</v>
      </c>
      <c r="Q35" s="38">
        <v>1397.553666</v>
      </c>
      <c r="R35" s="38">
        <v>1397.553666</v>
      </c>
    </row>
    <row r="36" spans="2:18" ht="15" customHeight="1" x14ac:dyDescent="0.25">
      <c r="B36" s="17" t="s">
        <v>112</v>
      </c>
      <c r="C36" s="11"/>
      <c r="D36" s="11"/>
      <c r="E36" s="11"/>
      <c r="L36" s="110"/>
    </row>
    <row r="37" spans="2:18" ht="15" customHeight="1" x14ac:dyDescent="0.25">
      <c r="B37" s="17" t="s">
        <v>67</v>
      </c>
      <c r="C37" s="11"/>
      <c r="D37" s="11"/>
      <c r="E37" s="11"/>
      <c r="L37" s="39"/>
      <c r="M37" s="39"/>
      <c r="Q37" s="39"/>
      <c r="R37" s="39"/>
    </row>
    <row r="38" spans="2:18" ht="15" customHeight="1" x14ac:dyDescent="0.25">
      <c r="B38" s="17" t="s">
        <v>98</v>
      </c>
      <c r="C38" s="11"/>
      <c r="D38" s="11"/>
      <c r="E38" s="11"/>
    </row>
    <row r="39" spans="2:18" ht="15" customHeight="1" x14ac:dyDescent="0.25">
      <c r="B39" s="17" t="s">
        <v>99</v>
      </c>
      <c r="C39" s="11"/>
      <c r="D39" s="11"/>
      <c r="E39" s="11"/>
    </row>
    <row r="40" spans="2:18" ht="15" customHeight="1" x14ac:dyDescent="0.25">
      <c r="B40" s="17" t="s">
        <v>100</v>
      </c>
      <c r="C40" s="11"/>
      <c r="D40" s="11"/>
      <c r="E40" s="11"/>
    </row>
    <row r="41" spans="2:18" ht="15" customHeight="1" x14ac:dyDescent="0.25">
      <c r="B41" s="17" t="s">
        <v>106</v>
      </c>
      <c r="C41" s="11"/>
      <c r="D41" s="11"/>
      <c r="E41" s="11"/>
    </row>
    <row r="42" spans="2:18" ht="15" customHeight="1" x14ac:dyDescent="0.25">
      <c r="B42" s="17" t="s">
        <v>107</v>
      </c>
      <c r="C42" s="11"/>
      <c r="D42" s="11"/>
      <c r="E42" s="11"/>
    </row>
    <row r="43" spans="2:18" ht="15" customHeight="1" x14ac:dyDescent="0.25">
      <c r="B43" s="17"/>
      <c r="C43" s="11"/>
      <c r="D43" s="11"/>
      <c r="E43" s="11"/>
    </row>
  </sheetData>
  <sheetProtection algorithmName="SHA-512" hashValue="tBfL+efQ5GdgSreNSVupu/pXb88ETkqfl4O8Zmlx6weIXc1PuTvuoydyFDTkalnfqsqiPa5GbC8LxLLLfiiThw==" saltValue="BTqYUJr3/cAYKEHNBXm1Zg==" spinCount="100000" sheet="1" objects="1" scenarios="1"/>
  <mergeCells count="16">
    <mergeCell ref="L4:L5"/>
    <mergeCell ref="K4:K5"/>
    <mergeCell ref="J4:J5"/>
    <mergeCell ref="E4:E5"/>
    <mergeCell ref="C4:C5"/>
    <mergeCell ref="I4:I5"/>
    <mergeCell ref="H4:H5"/>
    <mergeCell ref="G4:G5"/>
    <mergeCell ref="D4:D5"/>
    <mergeCell ref="F4:F5"/>
    <mergeCell ref="O4:O5"/>
    <mergeCell ref="N4:N5"/>
    <mergeCell ref="R4:R5"/>
    <mergeCell ref="M4:M5"/>
    <mergeCell ref="Q4:Q5"/>
    <mergeCell ref="P4:P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8"/>
  <sheetViews>
    <sheetView workbookViewId="0">
      <selection activeCell="Q14" sqref="Q14"/>
    </sheetView>
  </sheetViews>
  <sheetFormatPr defaultRowHeight="15" x14ac:dyDescent="0.25"/>
  <sheetData>
    <row r="3" spans="2:2" x14ac:dyDescent="0.25">
      <c r="B3" t="s">
        <v>83</v>
      </c>
    </row>
    <row r="4" spans="2:2" x14ac:dyDescent="0.25">
      <c r="B4" t="s">
        <v>84</v>
      </c>
    </row>
    <row r="5" spans="2:2" x14ac:dyDescent="0.25">
      <c r="B5" t="s">
        <v>85</v>
      </c>
    </row>
    <row r="6" spans="2:2" x14ac:dyDescent="0.25">
      <c r="B6" t="s">
        <v>86</v>
      </c>
    </row>
    <row r="7" spans="2:2" x14ac:dyDescent="0.25">
      <c r="B7" t="s">
        <v>87</v>
      </c>
    </row>
    <row r="8" spans="2:2" x14ac:dyDescent="0.25">
      <c r="B8" t="s"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99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customHeight="1" x14ac:dyDescent="0.25"/>
  <cols>
    <col min="1" max="1" width="3.7109375" style="11" customWidth="1"/>
    <col min="2" max="2" width="50.7109375" style="11" customWidth="1"/>
    <col min="3" max="19" width="10.7109375" style="11" customWidth="1"/>
    <col min="20" max="16384" width="9.140625" style="11"/>
  </cols>
  <sheetData>
    <row r="3" spans="1:19" ht="15" customHeight="1" x14ac:dyDescent="0.25">
      <c r="A3" s="18"/>
      <c r="B3" s="19" t="s">
        <v>71</v>
      </c>
    </row>
    <row r="4" spans="1:19" ht="15" customHeight="1" x14ac:dyDescent="0.25">
      <c r="C4" s="123">
        <v>2023</v>
      </c>
      <c r="D4" s="123">
        <v>2024</v>
      </c>
      <c r="E4" s="123">
        <v>2025</v>
      </c>
      <c r="F4" s="121">
        <v>45627</v>
      </c>
      <c r="G4" s="121">
        <v>45658</v>
      </c>
      <c r="H4" s="121">
        <v>45689</v>
      </c>
      <c r="I4" s="121">
        <v>45717</v>
      </c>
      <c r="J4" s="121">
        <v>45748</v>
      </c>
      <c r="K4" s="121">
        <v>45778</v>
      </c>
      <c r="L4" s="121">
        <v>45809</v>
      </c>
      <c r="M4" s="121">
        <v>45839</v>
      </c>
      <c r="N4" s="121">
        <v>45870</v>
      </c>
      <c r="O4" s="121">
        <v>45901</v>
      </c>
      <c r="P4" s="121">
        <v>45931</v>
      </c>
      <c r="Q4" s="121">
        <v>45962</v>
      </c>
      <c r="R4" s="121">
        <v>45992</v>
      </c>
      <c r="S4" s="95"/>
    </row>
    <row r="5" spans="1:19" ht="15" customHeight="1" x14ac:dyDescent="0.25">
      <c r="C5" s="124"/>
      <c r="D5" s="124"/>
      <c r="E5" s="124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95"/>
    </row>
    <row r="6" spans="1:19" ht="15" customHeight="1" x14ac:dyDescent="0.25">
      <c r="C6" s="12"/>
      <c r="D6" s="12"/>
      <c r="E6" s="12"/>
    </row>
    <row r="7" spans="1:19" ht="15" customHeight="1" x14ac:dyDescent="0.25">
      <c r="B7" s="13" t="s">
        <v>50</v>
      </c>
      <c r="C7" s="13"/>
      <c r="D7" s="13"/>
      <c r="E7" s="13"/>
    </row>
    <row r="8" spans="1:19" s="89" customFormat="1" ht="15" customHeight="1" x14ac:dyDescent="0.25">
      <c r="B8" s="14" t="s">
        <v>54</v>
      </c>
      <c r="C8" s="59">
        <v>25</v>
      </c>
      <c r="D8" s="59">
        <v>27</v>
      </c>
      <c r="E8" s="59">
        <v>32</v>
      </c>
      <c r="F8" s="59">
        <f t="shared" ref="F8:K8" si="0">SUM(F9:F11)</f>
        <v>0</v>
      </c>
      <c r="G8" s="59">
        <f t="shared" si="0"/>
        <v>0</v>
      </c>
      <c r="H8" s="59">
        <f t="shared" si="0"/>
        <v>1</v>
      </c>
      <c r="I8" s="59">
        <f t="shared" si="0"/>
        <v>2</v>
      </c>
      <c r="J8" s="59">
        <f t="shared" si="0"/>
        <v>4</v>
      </c>
      <c r="K8" s="59">
        <f t="shared" si="0"/>
        <v>5</v>
      </c>
      <c r="L8" s="59">
        <f t="shared" ref="L8:M8" si="1">SUM(L9:L11)</f>
        <v>0</v>
      </c>
      <c r="M8" s="59">
        <f t="shared" si="1"/>
        <v>6</v>
      </c>
      <c r="N8" s="59">
        <f t="shared" ref="N8:R8" si="2">SUM(N9:N11)</f>
        <v>3</v>
      </c>
      <c r="O8" s="59">
        <f t="shared" si="2"/>
        <v>2</v>
      </c>
      <c r="P8" s="59">
        <f t="shared" si="2"/>
        <v>5</v>
      </c>
      <c r="Q8" s="59">
        <f t="shared" si="2"/>
        <v>3</v>
      </c>
      <c r="R8" s="59">
        <f t="shared" si="2"/>
        <v>1</v>
      </c>
      <c r="S8" s="59"/>
    </row>
    <row r="9" spans="1:19" ht="15" customHeight="1" x14ac:dyDescent="0.25">
      <c r="B9" s="15" t="s">
        <v>0</v>
      </c>
      <c r="C9" s="60">
        <v>17</v>
      </c>
      <c r="D9" s="60">
        <v>20</v>
      </c>
      <c r="E9" s="60">
        <v>21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2</v>
      </c>
      <c r="L9" s="60">
        <v>0</v>
      </c>
      <c r="M9" s="60">
        <v>6</v>
      </c>
      <c r="N9" s="60">
        <v>2</v>
      </c>
      <c r="O9" s="60">
        <v>2</v>
      </c>
      <c r="P9" s="60">
        <v>5</v>
      </c>
      <c r="Q9" s="60">
        <v>3</v>
      </c>
      <c r="R9" s="60">
        <v>1</v>
      </c>
      <c r="S9" s="60"/>
    </row>
    <row r="10" spans="1:19" ht="15" customHeight="1" x14ac:dyDescent="0.25">
      <c r="B10" s="15" t="s">
        <v>1</v>
      </c>
      <c r="C10" s="60">
        <v>7</v>
      </c>
      <c r="D10" s="60">
        <v>7</v>
      </c>
      <c r="E10" s="60">
        <v>11</v>
      </c>
      <c r="F10" s="60">
        <v>0</v>
      </c>
      <c r="G10" s="60">
        <v>0</v>
      </c>
      <c r="H10" s="60">
        <v>1</v>
      </c>
      <c r="I10" s="60">
        <v>2</v>
      </c>
      <c r="J10" s="60">
        <v>4</v>
      </c>
      <c r="K10" s="60">
        <v>3</v>
      </c>
      <c r="L10" s="60">
        <v>0</v>
      </c>
      <c r="M10" s="60">
        <v>0</v>
      </c>
      <c r="N10" s="60">
        <v>1</v>
      </c>
      <c r="O10" s="60">
        <v>0</v>
      </c>
      <c r="P10" s="60">
        <v>0</v>
      </c>
      <c r="Q10" s="60">
        <v>0</v>
      </c>
      <c r="R10" s="60">
        <v>0</v>
      </c>
      <c r="S10" s="60"/>
    </row>
    <row r="11" spans="1:19" ht="15" customHeight="1" x14ac:dyDescent="0.25">
      <c r="B11" s="15" t="s">
        <v>76</v>
      </c>
      <c r="C11" s="60">
        <v>1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/>
    </row>
    <row r="12" spans="1:19" s="89" customFormat="1" ht="15" customHeight="1" x14ac:dyDescent="0.25">
      <c r="B12" s="14" t="s">
        <v>2</v>
      </c>
      <c r="C12" s="59">
        <v>5</v>
      </c>
      <c r="D12" s="59">
        <v>2</v>
      </c>
      <c r="E12" s="59">
        <v>8</v>
      </c>
      <c r="F12" s="59">
        <v>0</v>
      </c>
      <c r="G12" s="59">
        <v>0</v>
      </c>
      <c r="H12" s="59">
        <v>0</v>
      </c>
      <c r="I12" s="59">
        <v>0</v>
      </c>
      <c r="J12" s="59">
        <v>1</v>
      </c>
      <c r="K12" s="59">
        <v>0</v>
      </c>
      <c r="L12" s="59">
        <v>0</v>
      </c>
      <c r="M12" s="59">
        <v>2</v>
      </c>
      <c r="N12" s="59">
        <v>0</v>
      </c>
      <c r="O12" s="59">
        <v>0</v>
      </c>
      <c r="P12" s="59">
        <v>0</v>
      </c>
      <c r="Q12" s="59">
        <v>1</v>
      </c>
      <c r="R12" s="59">
        <v>4</v>
      </c>
      <c r="S12" s="59"/>
    </row>
    <row r="13" spans="1:19" ht="15" customHeight="1" x14ac:dyDescent="0.25">
      <c r="B13" s="16" t="s">
        <v>13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</row>
    <row r="14" spans="1:19" ht="15" customHeight="1" x14ac:dyDescent="0.25">
      <c r="B14" s="15" t="s">
        <v>55</v>
      </c>
      <c r="C14" s="60">
        <v>2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/>
    </row>
    <row r="15" spans="1:19" ht="15" customHeight="1" x14ac:dyDescent="0.25">
      <c r="B15" s="15" t="s">
        <v>21</v>
      </c>
      <c r="C15" s="60">
        <v>3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/>
    </row>
    <row r="16" spans="1:19" ht="15" customHeight="1" x14ac:dyDescent="0.25">
      <c r="B16" s="15" t="s">
        <v>22</v>
      </c>
      <c r="C16" s="60">
        <v>1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/>
    </row>
    <row r="17" spans="2:27" s="89" customFormat="1" ht="15" customHeight="1" x14ac:dyDescent="0.25">
      <c r="B17" s="14" t="s">
        <v>3</v>
      </c>
      <c r="C17" s="59">
        <v>3</v>
      </c>
      <c r="D17" s="59">
        <v>0</v>
      </c>
      <c r="E17" s="59">
        <v>2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2</v>
      </c>
      <c r="Q17" s="59">
        <v>0</v>
      </c>
      <c r="R17" s="59">
        <v>0</v>
      </c>
      <c r="S17" s="59"/>
    </row>
    <row r="18" spans="2:27" ht="15" customHeight="1" x14ac:dyDescent="0.25">
      <c r="B18" s="15" t="s">
        <v>23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0</v>
      </c>
      <c r="S18" s="60"/>
    </row>
    <row r="19" spans="2:27" ht="15" customHeight="1" x14ac:dyDescent="0.25">
      <c r="B19" s="15"/>
      <c r="C19" s="62"/>
      <c r="D19" s="60"/>
      <c r="E19" s="60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</row>
    <row r="20" spans="2:27" ht="15" customHeight="1" x14ac:dyDescent="0.25">
      <c r="B20" s="13" t="s">
        <v>51</v>
      </c>
      <c r="C20" s="62"/>
      <c r="D20" s="60"/>
      <c r="E20" s="60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</row>
    <row r="21" spans="2:27" s="89" customFormat="1" ht="15" customHeight="1" x14ac:dyDescent="0.25">
      <c r="B21" s="14" t="s">
        <v>54</v>
      </c>
      <c r="C21" s="36">
        <f t="shared" ref="C21" si="3">C22+C23+C24</f>
        <v>16000</v>
      </c>
      <c r="D21" s="36">
        <v>19967.688000000002</v>
      </c>
      <c r="E21" s="36">
        <v>24557.7</v>
      </c>
      <c r="F21" s="36">
        <f t="shared" ref="F21" si="4">F22+F23+F24</f>
        <v>0</v>
      </c>
      <c r="G21" s="36">
        <f t="shared" ref="G21:K21" si="5">G22+G23+G24</f>
        <v>0</v>
      </c>
      <c r="H21" s="36">
        <f t="shared" si="5"/>
        <v>800</v>
      </c>
      <c r="I21" s="36">
        <f t="shared" si="5"/>
        <v>1600</v>
      </c>
      <c r="J21" s="36">
        <f t="shared" si="5"/>
        <v>3101.7</v>
      </c>
      <c r="K21" s="36">
        <f t="shared" si="5"/>
        <v>3816.002</v>
      </c>
      <c r="L21" s="36">
        <f t="shared" ref="L21:M21" si="6">L22+L23+L24</f>
        <v>0</v>
      </c>
      <c r="M21" s="36">
        <f t="shared" si="6"/>
        <v>4483.9979999999996</v>
      </c>
      <c r="N21" s="36">
        <f t="shared" ref="N21:R21" si="7">N22+N23+N24</f>
        <v>2400</v>
      </c>
      <c r="O21" s="36">
        <f t="shared" si="7"/>
        <v>1300</v>
      </c>
      <c r="P21" s="36">
        <f t="shared" si="7"/>
        <v>3998</v>
      </c>
      <c r="Q21" s="36">
        <f t="shared" si="7"/>
        <v>2258</v>
      </c>
      <c r="R21" s="36">
        <f t="shared" si="7"/>
        <v>800</v>
      </c>
      <c r="S21" s="36"/>
      <c r="X21" s="103"/>
    </row>
    <row r="22" spans="2:27" ht="15" customHeight="1" x14ac:dyDescent="0.25">
      <c r="B22" s="15" t="s">
        <v>0</v>
      </c>
      <c r="C22" s="35">
        <v>11736.7</v>
      </c>
      <c r="D22" s="86">
        <v>15167.688</v>
      </c>
      <c r="E22" s="86">
        <v>15956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1516.002</v>
      </c>
      <c r="L22" s="35">
        <v>0</v>
      </c>
      <c r="M22" s="35">
        <v>4483.9979999999996</v>
      </c>
      <c r="N22" s="35">
        <v>1600</v>
      </c>
      <c r="O22" s="35">
        <v>1300</v>
      </c>
      <c r="P22" s="35">
        <v>3998</v>
      </c>
      <c r="Q22" s="35">
        <v>2258</v>
      </c>
      <c r="R22" s="35">
        <v>800</v>
      </c>
      <c r="S22" s="35"/>
      <c r="X22" s="28"/>
      <c r="Y22" s="89"/>
      <c r="Z22" s="89"/>
      <c r="AA22" s="89"/>
    </row>
    <row r="23" spans="2:27" ht="15" customHeight="1" x14ac:dyDescent="0.25">
      <c r="B23" s="15" t="s">
        <v>1</v>
      </c>
      <c r="C23" s="35">
        <v>4163.3</v>
      </c>
      <c r="D23" s="86">
        <v>4800</v>
      </c>
      <c r="E23" s="86">
        <v>8601.7000000000007</v>
      </c>
      <c r="F23" s="35">
        <v>0</v>
      </c>
      <c r="G23" s="35">
        <v>0</v>
      </c>
      <c r="H23" s="35">
        <v>800</v>
      </c>
      <c r="I23" s="35">
        <v>1600</v>
      </c>
      <c r="J23" s="35">
        <v>3101.7</v>
      </c>
      <c r="K23" s="35">
        <v>2300</v>
      </c>
      <c r="L23" s="35">
        <v>0</v>
      </c>
      <c r="M23" s="35">
        <v>0</v>
      </c>
      <c r="N23" s="35">
        <v>800</v>
      </c>
      <c r="O23" s="35">
        <v>0</v>
      </c>
      <c r="P23" s="35">
        <v>0</v>
      </c>
      <c r="Q23" s="35">
        <v>0</v>
      </c>
      <c r="R23" s="35">
        <v>0</v>
      </c>
      <c r="S23" s="35"/>
      <c r="X23" s="28"/>
      <c r="Y23" s="89"/>
      <c r="Z23" s="89"/>
      <c r="AA23" s="89"/>
    </row>
    <row r="24" spans="2:27" ht="15" customHeight="1" x14ac:dyDescent="0.25">
      <c r="B24" s="15" t="s">
        <v>76</v>
      </c>
      <c r="C24" s="35">
        <v>100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/>
      <c r="X24" s="28"/>
      <c r="Y24" s="89"/>
      <c r="Z24" s="89"/>
      <c r="AA24" s="89"/>
    </row>
    <row r="25" spans="2:27" s="89" customFormat="1" ht="15" customHeight="1" x14ac:dyDescent="0.25">
      <c r="B25" s="14" t="s">
        <v>2</v>
      </c>
      <c r="C25" s="36">
        <v>1955.47</v>
      </c>
      <c r="D25" s="36">
        <v>1373.18</v>
      </c>
      <c r="E25" s="36">
        <v>8043.6140000000005</v>
      </c>
      <c r="F25" s="36">
        <v>0</v>
      </c>
      <c r="G25" s="36">
        <v>0</v>
      </c>
      <c r="H25" s="36">
        <v>0</v>
      </c>
      <c r="I25" s="36">
        <v>0</v>
      </c>
      <c r="J25" s="36">
        <v>350</v>
      </c>
      <c r="K25" s="36">
        <v>0</v>
      </c>
      <c r="L25" s="36">
        <v>0</v>
      </c>
      <c r="M25" s="36">
        <v>1973.335</v>
      </c>
      <c r="N25" s="36">
        <v>0</v>
      </c>
      <c r="O25" s="36">
        <v>0</v>
      </c>
      <c r="P25" s="36">
        <v>0</v>
      </c>
      <c r="Q25" s="36">
        <v>680</v>
      </c>
      <c r="R25" s="36">
        <f>3207.323+657.956+175+1000</f>
        <v>5040.2790000000005</v>
      </c>
      <c r="S25" s="36"/>
      <c r="Z25" s="104"/>
      <c r="AA25" s="98"/>
    </row>
    <row r="26" spans="2:27" ht="15" customHeight="1" x14ac:dyDescent="0.25">
      <c r="B26" s="16" t="s">
        <v>13</v>
      </c>
      <c r="C26" s="35"/>
      <c r="D26" s="60"/>
      <c r="E26" s="60"/>
    </row>
    <row r="27" spans="2:27" ht="15" customHeight="1" x14ac:dyDescent="0.25">
      <c r="B27" s="15" t="s">
        <v>55</v>
      </c>
      <c r="C27" s="35">
        <v>960.47</v>
      </c>
      <c r="D27" s="35">
        <v>0</v>
      </c>
      <c r="E27" s="35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6"/>
    </row>
    <row r="28" spans="2:27" ht="15" customHeight="1" x14ac:dyDescent="0.25">
      <c r="B28" s="15" t="s">
        <v>21</v>
      </c>
      <c r="C28" s="35">
        <v>1460.47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/>
    </row>
    <row r="29" spans="2:27" ht="15" customHeight="1" x14ac:dyDescent="0.25">
      <c r="B29" s="15" t="s">
        <v>22</v>
      </c>
      <c r="C29" s="35">
        <v>145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/>
    </row>
    <row r="30" spans="2:27" s="89" customFormat="1" ht="15" customHeight="1" x14ac:dyDescent="0.25">
      <c r="B30" s="14" t="s">
        <v>3</v>
      </c>
      <c r="C30" s="36">
        <v>831.89</v>
      </c>
      <c r="D30" s="36">
        <v>0</v>
      </c>
      <c r="E30" s="36">
        <v>700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700</v>
      </c>
      <c r="Q30" s="36">
        <v>0</v>
      </c>
      <c r="R30" s="36">
        <v>0</v>
      </c>
      <c r="S30" s="36"/>
    </row>
    <row r="31" spans="2:27" ht="15" customHeight="1" x14ac:dyDescent="0.25">
      <c r="B31" s="15" t="s">
        <v>23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/>
    </row>
    <row r="32" spans="2:27" ht="15" customHeight="1" x14ac:dyDescent="0.25">
      <c r="B32" s="15"/>
      <c r="C32" s="62"/>
      <c r="D32" s="60"/>
      <c r="E32" s="60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</row>
    <row r="33" spans="2:20" ht="15" customHeight="1" x14ac:dyDescent="0.25">
      <c r="B33" s="13" t="s">
        <v>52</v>
      </c>
      <c r="C33" s="62"/>
      <c r="D33" s="60"/>
      <c r="E33" s="60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</row>
    <row r="34" spans="2:20" s="89" customFormat="1" ht="14.25" customHeight="1" x14ac:dyDescent="0.25">
      <c r="B34" s="14" t="s">
        <v>54</v>
      </c>
      <c r="C34" s="64">
        <v>4.34471893081761</v>
      </c>
      <c r="D34" s="64">
        <v>3.9757349960898201</v>
      </c>
      <c r="E34" s="64">
        <v>5.0254667634585619</v>
      </c>
      <c r="F34" s="36">
        <v>0</v>
      </c>
      <c r="G34" s="36">
        <v>0</v>
      </c>
      <c r="H34" s="64">
        <v>0.83333333333333337</v>
      </c>
      <c r="I34" s="64">
        <v>0.70833333333333337</v>
      </c>
      <c r="J34" s="64">
        <v>0.57777777777777772</v>
      </c>
      <c r="K34" s="64">
        <v>3.1</v>
      </c>
      <c r="L34" s="36">
        <v>0</v>
      </c>
      <c r="M34" s="70">
        <v>7.89</v>
      </c>
      <c r="N34" s="70">
        <v>5.0834000000000001</v>
      </c>
      <c r="O34" s="70">
        <v>7.23</v>
      </c>
      <c r="P34" s="70">
        <v>7</v>
      </c>
      <c r="Q34" s="70">
        <v>7.3525243578387949</v>
      </c>
      <c r="R34" s="70">
        <v>8</v>
      </c>
      <c r="S34" s="70"/>
    </row>
    <row r="35" spans="2:20" ht="15" customHeight="1" x14ac:dyDescent="0.25">
      <c r="B35" s="15" t="s">
        <v>0</v>
      </c>
      <c r="C35" s="55">
        <v>5.6262455375020224</v>
      </c>
      <c r="D35" s="55">
        <v>5.4033259386664589</v>
      </c>
      <c r="E35" s="55">
        <v>7.4285996035330042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65">
        <v>7.03</v>
      </c>
      <c r="L35" s="35">
        <v>0</v>
      </c>
      <c r="M35" s="65">
        <v>7.89</v>
      </c>
      <c r="N35" s="65">
        <v>7.5</v>
      </c>
      <c r="O35" s="65">
        <v>7.23</v>
      </c>
      <c r="P35" s="65">
        <v>7</v>
      </c>
      <c r="Q35" s="65">
        <v>7.3525243578387949</v>
      </c>
      <c r="R35" s="65">
        <v>8</v>
      </c>
      <c r="S35" s="65"/>
    </row>
    <row r="36" spans="2:20" ht="15" customHeight="1" x14ac:dyDescent="0.25">
      <c r="B36" s="15" t="s">
        <v>1</v>
      </c>
      <c r="C36" s="55">
        <v>0.73198544423894507</v>
      </c>
      <c r="D36" s="55">
        <v>0.61472602739726023</v>
      </c>
      <c r="E36" s="55">
        <v>0.56769822977012674</v>
      </c>
      <c r="F36" s="35">
        <v>0</v>
      </c>
      <c r="G36" s="35">
        <v>0</v>
      </c>
      <c r="H36" s="65">
        <f>300/360</f>
        <v>0.83333333333333337</v>
      </c>
      <c r="I36" s="65">
        <f>255/360</f>
        <v>0.70833333333333337</v>
      </c>
      <c r="J36" s="65">
        <f>208/360</f>
        <v>0.57777777777777772</v>
      </c>
      <c r="K36" s="65">
        <v>0.5</v>
      </c>
      <c r="L36" s="35">
        <v>0</v>
      </c>
      <c r="M36" s="65">
        <v>0</v>
      </c>
      <c r="N36" s="65">
        <v>0.25</v>
      </c>
      <c r="O36" s="65">
        <v>0</v>
      </c>
      <c r="P36" s="65">
        <v>0</v>
      </c>
      <c r="Q36" s="65">
        <v>0</v>
      </c>
      <c r="R36" s="65">
        <v>0</v>
      </c>
      <c r="S36" s="65"/>
    </row>
    <row r="37" spans="2:20" ht="15" customHeight="1" x14ac:dyDescent="0.25">
      <c r="B37" s="14" t="s">
        <v>2</v>
      </c>
      <c r="C37" s="64">
        <v>5.132479659621473</v>
      </c>
      <c r="D37" s="64">
        <v>14.817940838054735</v>
      </c>
      <c r="E37" s="64">
        <v>9.2490937531313655</v>
      </c>
      <c r="F37" s="36">
        <v>0</v>
      </c>
      <c r="G37" s="36">
        <v>0</v>
      </c>
      <c r="H37" s="36">
        <v>0</v>
      </c>
      <c r="I37" s="36">
        <v>0</v>
      </c>
      <c r="J37" s="64">
        <v>10</v>
      </c>
      <c r="K37" s="64"/>
      <c r="L37" s="36">
        <v>0</v>
      </c>
      <c r="M37" s="70">
        <v>10</v>
      </c>
      <c r="N37" s="70">
        <v>0</v>
      </c>
      <c r="O37" s="70">
        <v>0</v>
      </c>
      <c r="P37" s="70">
        <v>0</v>
      </c>
      <c r="Q37" s="70">
        <v>7</v>
      </c>
      <c r="R37" s="70">
        <v>9.2063931381576278</v>
      </c>
      <c r="S37" s="70"/>
    </row>
    <row r="38" spans="2:20" ht="15" customHeight="1" x14ac:dyDescent="0.25">
      <c r="B38" s="16" t="s">
        <v>13</v>
      </c>
      <c r="C38" s="55"/>
      <c r="D38" s="60"/>
      <c r="E38" s="60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</row>
    <row r="39" spans="2:20" ht="15" customHeight="1" x14ac:dyDescent="0.25">
      <c r="B39" s="15" t="s">
        <v>55</v>
      </c>
      <c r="C39" s="55">
        <v>3.7288098535092198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/>
    </row>
    <row r="40" spans="2:20" ht="15" customHeight="1" x14ac:dyDescent="0.25">
      <c r="B40" s="15" t="s">
        <v>21</v>
      </c>
      <c r="C40" s="55">
        <v>5.8757865618602239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/>
    </row>
    <row r="41" spans="2:20" ht="15" customHeight="1" x14ac:dyDescent="0.25">
      <c r="B41" s="15" t="s">
        <v>22</v>
      </c>
      <c r="C41" s="55">
        <v>4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/>
    </row>
    <row r="42" spans="2:20" ht="15" customHeight="1" x14ac:dyDescent="0.25">
      <c r="B42" s="14" t="s">
        <v>3</v>
      </c>
      <c r="C42" s="64">
        <v>7.5844763129740711</v>
      </c>
      <c r="D42" s="36">
        <v>0</v>
      </c>
      <c r="E42" s="70">
        <v>15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70">
        <v>15</v>
      </c>
      <c r="Q42" s="36">
        <v>0</v>
      </c>
      <c r="R42" s="36">
        <v>0</v>
      </c>
      <c r="S42" s="36"/>
    </row>
    <row r="43" spans="2:20" ht="15" customHeight="1" x14ac:dyDescent="0.25">
      <c r="B43" s="15" t="s">
        <v>23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/>
    </row>
    <row r="44" spans="2:20" ht="15" customHeight="1" x14ac:dyDescent="0.25">
      <c r="B44" s="15"/>
      <c r="C44" s="63"/>
      <c r="D44" s="60"/>
      <c r="E44" s="60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</row>
    <row r="45" spans="2:20" ht="15" customHeight="1" x14ac:dyDescent="0.25">
      <c r="B45" s="13" t="s">
        <v>53</v>
      </c>
      <c r="C45" s="63"/>
      <c r="D45" s="60"/>
      <c r="E45" s="60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</row>
    <row r="46" spans="2:20" s="89" customFormat="1" ht="15" customHeight="1" x14ac:dyDescent="0.25">
      <c r="B46" s="14" t="s">
        <v>54</v>
      </c>
      <c r="C46" s="57">
        <v>2.3546288443396228E-2</v>
      </c>
      <c r="D46" s="57">
        <v>2.3806032901756077E-2</v>
      </c>
      <c r="E46" s="57">
        <v>2.3152404846545075E-2</v>
      </c>
      <c r="F46" s="36">
        <v>0</v>
      </c>
      <c r="G46" s="36">
        <v>0</v>
      </c>
      <c r="H46" s="57">
        <v>1.2500000000000001E-2</v>
      </c>
      <c r="I46" s="57">
        <v>1.2812499999999999E-2</v>
      </c>
      <c r="J46" s="57">
        <v>1.3125E-2</v>
      </c>
      <c r="K46" s="57">
        <v>1.95E-2</v>
      </c>
      <c r="L46" s="36">
        <v>0</v>
      </c>
      <c r="M46" s="98">
        <v>2.75E-2</v>
      </c>
      <c r="N46" s="98">
        <v>2.3125E-2</v>
      </c>
      <c r="O46" s="98">
        <v>2.75E-2</v>
      </c>
      <c r="P46" s="98">
        <v>2.75E-2</v>
      </c>
      <c r="Q46" s="98">
        <v>3.2125775022143491E-2</v>
      </c>
      <c r="R46" s="98">
        <v>3.2500000000000001E-2</v>
      </c>
      <c r="S46" s="98"/>
      <c r="T46" s="61"/>
    </row>
    <row r="47" spans="2:20" ht="15" customHeight="1" x14ac:dyDescent="0.25">
      <c r="B47" s="15" t="s">
        <v>0</v>
      </c>
      <c r="C47" s="58">
        <v>2.8351494564059741E-2</v>
      </c>
      <c r="D47" s="58">
        <v>2.9890939047533156E-2</v>
      </c>
      <c r="E47" s="58">
        <v>2.7540179242918024E-2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58">
        <v>2.75E-2</v>
      </c>
      <c r="L47" s="35">
        <v>0</v>
      </c>
      <c r="M47" s="27">
        <v>2.75E-2</v>
      </c>
      <c r="N47" s="27">
        <v>2.75E-2</v>
      </c>
      <c r="O47" s="27">
        <v>2.75E-2</v>
      </c>
      <c r="P47" s="27">
        <v>2.75E-2</v>
      </c>
      <c r="Q47" s="27">
        <v>3.2125775022143491E-2</v>
      </c>
      <c r="R47" s="27">
        <v>3.2500000000000001E-2</v>
      </c>
      <c r="S47" s="27"/>
      <c r="T47" s="34"/>
    </row>
    <row r="48" spans="2:20" ht="15" customHeight="1" x14ac:dyDescent="0.25">
      <c r="B48" s="15" t="s">
        <v>1</v>
      </c>
      <c r="C48" s="58">
        <v>0.01</v>
      </c>
      <c r="D48" s="58">
        <v>1.3255208333333334E-2</v>
      </c>
      <c r="E48" s="58">
        <v>1.3408374216724601E-2</v>
      </c>
      <c r="F48" s="35">
        <v>0</v>
      </c>
      <c r="G48" s="35">
        <v>0</v>
      </c>
      <c r="H48" s="58">
        <v>1.2500000000000001E-2</v>
      </c>
      <c r="I48" s="58">
        <v>1.2812499999999999E-2</v>
      </c>
      <c r="J48" s="58">
        <v>1.3125E-2</v>
      </c>
      <c r="K48" s="58">
        <v>1.4200000000000001E-2</v>
      </c>
      <c r="L48" s="35">
        <v>0</v>
      </c>
      <c r="M48" s="35">
        <v>0</v>
      </c>
      <c r="N48" s="27">
        <v>1.4375000000000001E-2</v>
      </c>
      <c r="O48" s="36">
        <v>0</v>
      </c>
      <c r="P48" s="36">
        <v>0</v>
      </c>
      <c r="Q48" s="36">
        <v>0</v>
      </c>
      <c r="R48" s="36">
        <v>0</v>
      </c>
      <c r="S48" s="35"/>
    </row>
    <row r="49" spans="2:19" s="89" customFormat="1" ht="15" customHeight="1" x14ac:dyDescent="0.25">
      <c r="B49" s="14" t="s">
        <v>2</v>
      </c>
      <c r="C49" s="57">
        <v>4.1251693966156473E-2</v>
      </c>
      <c r="D49" s="57">
        <v>5.9453822514164201E-2</v>
      </c>
      <c r="E49" s="57">
        <v>5.7752262788840943E-2</v>
      </c>
      <c r="F49" s="36">
        <v>0</v>
      </c>
      <c r="G49" s="36">
        <v>0</v>
      </c>
      <c r="H49" s="36">
        <v>0</v>
      </c>
      <c r="I49" s="30" t="s">
        <v>90</v>
      </c>
      <c r="J49" s="57">
        <v>4.2500000000000003E-2</v>
      </c>
      <c r="K49" s="30" t="s">
        <v>90</v>
      </c>
      <c r="L49" s="36">
        <v>0</v>
      </c>
      <c r="M49" s="98">
        <v>5.6099999999999997E-2</v>
      </c>
      <c r="N49" s="36">
        <v>0</v>
      </c>
      <c r="O49" s="36">
        <v>0</v>
      </c>
      <c r="P49" s="36">
        <v>0</v>
      </c>
      <c r="Q49" s="98">
        <v>4.4999999999999998E-2</v>
      </c>
      <c r="R49" s="98">
        <v>6.049870790882806E-2</v>
      </c>
      <c r="S49" s="98"/>
    </row>
    <row r="50" spans="2:19" ht="15" customHeight="1" x14ac:dyDescent="0.25">
      <c r="B50" s="16" t="s">
        <v>13</v>
      </c>
      <c r="C50" s="28"/>
      <c r="D50" s="60"/>
      <c r="E50" s="60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</row>
    <row r="51" spans="2:19" ht="15" customHeight="1" x14ac:dyDescent="0.25">
      <c r="B51" s="15" t="s">
        <v>55</v>
      </c>
      <c r="C51" s="29">
        <v>3.6822024633773057E-2</v>
      </c>
      <c r="D51" s="83" t="s">
        <v>90</v>
      </c>
      <c r="E51" s="83" t="s">
        <v>90</v>
      </c>
      <c r="F51" s="29" t="s">
        <v>90</v>
      </c>
      <c r="G51" s="29" t="s">
        <v>90</v>
      </c>
      <c r="H51" s="29" t="s">
        <v>90</v>
      </c>
      <c r="I51" s="29" t="s">
        <v>90</v>
      </c>
      <c r="J51" s="29" t="s">
        <v>90</v>
      </c>
      <c r="K51" s="29" t="s">
        <v>90</v>
      </c>
      <c r="L51" s="29" t="s">
        <v>90</v>
      </c>
      <c r="M51" s="29" t="s">
        <v>90</v>
      </c>
      <c r="N51" s="29" t="s">
        <v>90</v>
      </c>
      <c r="O51" s="29" t="s">
        <v>90</v>
      </c>
      <c r="P51" s="29" t="s">
        <v>90</v>
      </c>
      <c r="Q51" s="29" t="s">
        <v>90</v>
      </c>
      <c r="R51" s="29" t="s">
        <v>90</v>
      </c>
      <c r="S51" s="29"/>
    </row>
    <row r="52" spans="2:19" ht="15" customHeight="1" x14ac:dyDescent="0.25">
      <c r="B52" s="15" t="s">
        <v>21</v>
      </c>
      <c r="C52" s="58">
        <v>4.0477688689257572E-2</v>
      </c>
      <c r="D52" s="83" t="s">
        <v>90</v>
      </c>
      <c r="E52" s="83" t="s">
        <v>90</v>
      </c>
      <c r="F52" s="29" t="s">
        <v>90</v>
      </c>
      <c r="G52" s="29" t="s">
        <v>90</v>
      </c>
      <c r="H52" s="29" t="s">
        <v>90</v>
      </c>
      <c r="I52" s="29" t="s">
        <v>90</v>
      </c>
      <c r="J52" s="29" t="s">
        <v>90</v>
      </c>
      <c r="K52" s="29" t="s">
        <v>90</v>
      </c>
      <c r="L52" s="29" t="s">
        <v>90</v>
      </c>
      <c r="M52" s="29" t="s">
        <v>90</v>
      </c>
      <c r="N52" s="29" t="s">
        <v>90</v>
      </c>
      <c r="O52" s="29" t="s">
        <v>90</v>
      </c>
      <c r="P52" s="29" t="s">
        <v>90</v>
      </c>
      <c r="Q52" s="29" t="s">
        <v>90</v>
      </c>
      <c r="R52" s="29" t="s">
        <v>90</v>
      </c>
      <c r="S52" s="29"/>
    </row>
    <row r="53" spans="2:19" ht="15" customHeight="1" x14ac:dyDescent="0.25">
      <c r="B53" s="15" t="s">
        <v>22</v>
      </c>
      <c r="C53" s="58">
        <v>0.04</v>
      </c>
      <c r="D53" s="83" t="s">
        <v>90</v>
      </c>
      <c r="E53" s="83" t="s">
        <v>90</v>
      </c>
      <c r="F53" s="29" t="s">
        <v>90</v>
      </c>
      <c r="G53" s="29" t="s">
        <v>90</v>
      </c>
      <c r="H53" s="29" t="s">
        <v>90</v>
      </c>
      <c r="I53" s="29" t="s">
        <v>90</v>
      </c>
      <c r="J53" s="29" t="s">
        <v>90</v>
      </c>
      <c r="K53" s="29" t="s">
        <v>90</v>
      </c>
      <c r="L53" s="29" t="s">
        <v>90</v>
      </c>
      <c r="M53" s="29" t="s">
        <v>90</v>
      </c>
      <c r="N53" s="29" t="s">
        <v>90</v>
      </c>
      <c r="O53" s="29" t="s">
        <v>90</v>
      </c>
      <c r="P53" s="29" t="s">
        <v>90</v>
      </c>
      <c r="Q53" s="29" t="s">
        <v>90</v>
      </c>
      <c r="R53" s="29" t="s">
        <v>90</v>
      </c>
      <c r="S53" s="29"/>
    </row>
    <row r="54" spans="2:19" ht="15" customHeight="1" x14ac:dyDescent="0.25">
      <c r="B54" s="14" t="s">
        <v>3</v>
      </c>
      <c r="C54" s="57">
        <v>4.0595361165538711E-2</v>
      </c>
      <c r="D54" s="30" t="s">
        <v>90</v>
      </c>
      <c r="E54" s="30">
        <v>4.9071428571428571E-2</v>
      </c>
      <c r="F54" s="30" t="s">
        <v>90</v>
      </c>
      <c r="G54" s="30" t="s">
        <v>90</v>
      </c>
      <c r="H54" s="30" t="s">
        <v>90</v>
      </c>
      <c r="I54" s="30" t="s">
        <v>90</v>
      </c>
      <c r="J54" s="30" t="s">
        <v>90</v>
      </c>
      <c r="K54" s="30" t="s">
        <v>90</v>
      </c>
      <c r="L54" s="30" t="s">
        <v>90</v>
      </c>
      <c r="M54" s="30" t="s">
        <v>90</v>
      </c>
      <c r="N54" s="30" t="s">
        <v>90</v>
      </c>
      <c r="O54" s="30" t="s">
        <v>90</v>
      </c>
      <c r="P54" s="30">
        <v>4.9099999999999998E-2</v>
      </c>
      <c r="Q54" s="30" t="s">
        <v>90</v>
      </c>
      <c r="R54" s="30" t="s">
        <v>90</v>
      </c>
      <c r="S54" s="30"/>
    </row>
    <row r="55" spans="2:19" ht="15" customHeight="1" x14ac:dyDescent="0.25">
      <c r="B55" s="21" t="s">
        <v>23</v>
      </c>
      <c r="C55" s="31" t="s">
        <v>90</v>
      </c>
      <c r="D55" s="31" t="s">
        <v>90</v>
      </c>
      <c r="E55" s="31" t="s">
        <v>90</v>
      </c>
      <c r="F55" s="31" t="s">
        <v>90</v>
      </c>
      <c r="G55" s="31" t="s">
        <v>90</v>
      </c>
      <c r="H55" s="31" t="s">
        <v>90</v>
      </c>
      <c r="I55" s="31" t="s">
        <v>90</v>
      </c>
      <c r="J55" s="31" t="s">
        <v>90</v>
      </c>
      <c r="K55" s="31" t="s">
        <v>90</v>
      </c>
      <c r="L55" s="31" t="s">
        <v>90</v>
      </c>
      <c r="M55" s="31" t="s">
        <v>90</v>
      </c>
      <c r="N55" s="31" t="s">
        <v>90</v>
      </c>
      <c r="O55" s="31" t="s">
        <v>90</v>
      </c>
      <c r="P55" s="31" t="s">
        <v>90</v>
      </c>
      <c r="Q55" s="31" t="s">
        <v>90</v>
      </c>
      <c r="R55" s="31" t="s">
        <v>90</v>
      </c>
      <c r="S55" s="108"/>
    </row>
    <row r="56" spans="2:19" ht="15" customHeight="1" x14ac:dyDescent="0.25">
      <c r="B56" s="17" t="s">
        <v>112</v>
      </c>
    </row>
    <row r="57" spans="2:19" ht="15" customHeight="1" x14ac:dyDescent="0.25">
      <c r="B57" s="17" t="s">
        <v>67</v>
      </c>
    </row>
    <row r="58" spans="2:19" ht="15" customHeight="1" x14ac:dyDescent="0.25">
      <c r="B58" s="17" t="s">
        <v>104</v>
      </c>
    </row>
    <row r="59" spans="2:19" ht="15" customHeight="1" x14ac:dyDescent="0.25">
      <c r="B59" s="17" t="s">
        <v>105</v>
      </c>
    </row>
    <row r="60" spans="2:19" ht="15" customHeight="1" x14ac:dyDescent="0.25">
      <c r="B60" s="17"/>
      <c r="C60" s="102"/>
      <c r="D60" s="102"/>
      <c r="E60" s="102"/>
    </row>
    <row r="61" spans="2:19" ht="15" customHeight="1" x14ac:dyDescent="0.25">
      <c r="B61" s="17"/>
    </row>
    <row r="99" spans="2:2" ht="15" customHeight="1" x14ac:dyDescent="0.25">
      <c r="B99" s="15"/>
    </row>
  </sheetData>
  <sheetProtection algorithmName="SHA-512" hashValue="1Xc6cfuDuM5K8W4yhuSEeoat+sSEZavT1i0URhdsccDauqlWgNkHrGNVRoVW+KK3pka9izrzxeKaOMcNRWaGJA==" saltValue="waEq1ffeI+3COYMt2qJhUg==" spinCount="100000" sheet="1" objects="1" scenarios="1"/>
  <mergeCells count="16">
    <mergeCell ref="E4:E5"/>
    <mergeCell ref="C4:C5"/>
    <mergeCell ref="K4:K5"/>
    <mergeCell ref="G4:G5"/>
    <mergeCell ref="H4:H5"/>
    <mergeCell ref="I4:I5"/>
    <mergeCell ref="J4:J5"/>
    <mergeCell ref="D4:D5"/>
    <mergeCell ref="F4:F5"/>
    <mergeCell ref="N4:N5"/>
    <mergeCell ref="M4:M5"/>
    <mergeCell ref="R4:R5"/>
    <mergeCell ref="L4:L5"/>
    <mergeCell ref="Q4:Q5"/>
    <mergeCell ref="P4:P5"/>
    <mergeCell ref="O4:O5"/>
  </mergeCells>
  <pageMargins left="0.7" right="0.7" top="0.75" bottom="0.75" header="0.3" footer="0.3"/>
  <pageSetup paperSize="9" orientation="portrait" r:id="rId1"/>
  <ignoredErrors>
    <ignoredError sqref="H8:R8 F8:G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7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5" width="10.7109375" style="11" customWidth="1"/>
    <col min="16" max="18" width="11.42578125" style="11" customWidth="1"/>
    <col min="19" max="22" width="10.7109375" style="1" customWidth="1"/>
    <col min="23" max="16384" width="9.140625" style="1"/>
  </cols>
  <sheetData>
    <row r="3" spans="2:22" ht="15" customHeight="1" x14ac:dyDescent="0.25">
      <c r="B3" s="19" t="s">
        <v>92</v>
      </c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44"/>
      <c r="T3" s="44"/>
      <c r="U3" s="44"/>
      <c r="V3" s="44"/>
    </row>
    <row r="4" spans="2:22" ht="15" customHeight="1" x14ac:dyDescent="0.25">
      <c r="B4" s="15"/>
      <c r="C4" s="123">
        <v>2023</v>
      </c>
      <c r="D4" s="123">
        <v>2024</v>
      </c>
      <c r="E4" s="123">
        <v>2025</v>
      </c>
      <c r="F4" s="121">
        <v>45627</v>
      </c>
      <c r="G4" s="121">
        <v>45658</v>
      </c>
      <c r="H4" s="121">
        <v>45689</v>
      </c>
      <c r="I4" s="121">
        <v>45717</v>
      </c>
      <c r="J4" s="121">
        <v>45748</v>
      </c>
      <c r="K4" s="121">
        <v>45778</v>
      </c>
      <c r="L4" s="121">
        <v>45809</v>
      </c>
      <c r="M4" s="121">
        <v>45839</v>
      </c>
      <c r="N4" s="121">
        <v>45870</v>
      </c>
      <c r="O4" s="121">
        <v>45901</v>
      </c>
      <c r="P4" s="121">
        <v>45931</v>
      </c>
      <c r="Q4" s="121">
        <v>45962</v>
      </c>
      <c r="R4" s="121">
        <v>45992</v>
      </c>
      <c r="S4" s="95"/>
      <c r="T4" s="95"/>
      <c r="U4" s="95"/>
      <c r="V4" s="95"/>
    </row>
    <row r="5" spans="2:22" ht="15" customHeight="1" x14ac:dyDescent="0.25">
      <c r="B5" s="15"/>
      <c r="C5" s="124"/>
      <c r="D5" s="124"/>
      <c r="E5" s="124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95"/>
      <c r="T5" s="95"/>
      <c r="U5" s="95"/>
      <c r="V5" s="95"/>
    </row>
    <row r="6" spans="2:22" ht="15" customHeight="1" x14ac:dyDescent="0.25">
      <c r="B6" s="11"/>
      <c r="C6" s="91"/>
      <c r="D6" s="91"/>
      <c r="E6" s="91"/>
    </row>
    <row r="7" spans="2:22" ht="15" customHeight="1" x14ac:dyDescent="0.25">
      <c r="B7" s="13" t="s">
        <v>91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3"/>
      <c r="T7" s="53"/>
      <c r="U7" s="53"/>
      <c r="V7" s="53"/>
    </row>
    <row r="8" spans="2:22" s="78" customFormat="1" ht="15" customHeight="1" x14ac:dyDescent="0.25">
      <c r="B8" s="14" t="s">
        <v>54</v>
      </c>
      <c r="C8" s="36">
        <f t="shared" ref="C8:K8" si="0">C9+C10+C11</f>
        <v>92056.763000000006</v>
      </c>
      <c r="D8" s="36">
        <v>97280.459000000003</v>
      </c>
      <c r="E8" s="36">
        <v>99304.971000000005</v>
      </c>
      <c r="F8" s="36">
        <f>F9+F10+F11</f>
        <v>97280.459000000003</v>
      </c>
      <c r="G8" s="36">
        <f t="shared" si="0"/>
        <v>94988.759000000005</v>
      </c>
      <c r="H8" s="36">
        <f t="shared" si="0"/>
        <v>94593.759000000005</v>
      </c>
      <c r="I8" s="36">
        <f t="shared" si="0"/>
        <v>94319.858999999997</v>
      </c>
      <c r="J8" s="36">
        <f t="shared" si="0"/>
        <v>95314.203999999998</v>
      </c>
      <c r="K8" s="36">
        <f t="shared" si="0"/>
        <v>97684.455999999991</v>
      </c>
      <c r="L8" s="36">
        <f t="shared" ref="L8:M8" si="1">L9+L10+L11</f>
        <v>96547.055999999997</v>
      </c>
      <c r="M8" s="36">
        <f t="shared" si="1"/>
        <v>99634.054000000004</v>
      </c>
      <c r="N8" s="36">
        <f t="shared" ref="N8:R8" si="2">N9+N10+N11</f>
        <v>99236.054000000004</v>
      </c>
      <c r="O8" s="36">
        <f t="shared" si="2"/>
        <v>98588.054000000004</v>
      </c>
      <c r="P8" s="36">
        <f t="shared" si="2"/>
        <v>101386.054</v>
      </c>
      <c r="Q8" s="36">
        <f t="shared" si="2"/>
        <v>101102.304</v>
      </c>
      <c r="R8" s="36">
        <f t="shared" si="2"/>
        <v>99304.971000000005</v>
      </c>
      <c r="S8" s="35"/>
      <c r="T8" s="35"/>
      <c r="U8" s="35"/>
      <c r="V8" s="35"/>
    </row>
    <row r="9" spans="2:22" ht="15" customHeight="1" x14ac:dyDescent="0.25">
      <c r="B9" s="15" t="s">
        <v>0</v>
      </c>
      <c r="C9" s="35">
        <v>90056.763000000006</v>
      </c>
      <c r="D9" s="35">
        <v>94280.459000000003</v>
      </c>
      <c r="E9" s="35">
        <v>96904.971000000005</v>
      </c>
      <c r="F9" s="35">
        <v>94280.459000000003</v>
      </c>
      <c r="G9" s="35">
        <v>92688.759000000005</v>
      </c>
      <c r="H9" s="35">
        <v>92193.759000000005</v>
      </c>
      <c r="I9" s="35">
        <v>90319.858999999997</v>
      </c>
      <c r="J9" s="35">
        <v>88212.504000000001</v>
      </c>
      <c r="K9" s="35">
        <v>88282.755999999994</v>
      </c>
      <c r="L9" s="35">
        <v>87145.356</v>
      </c>
      <c r="M9" s="35">
        <v>90932.354000000007</v>
      </c>
      <c r="N9" s="35">
        <v>92134.354000000007</v>
      </c>
      <c r="O9" s="35">
        <v>92286.354000000007</v>
      </c>
      <c r="P9" s="35">
        <v>95784.354000000007</v>
      </c>
      <c r="Q9" s="35">
        <v>97102.304000000004</v>
      </c>
      <c r="R9" s="35">
        <v>96904.971000000005</v>
      </c>
      <c r="S9" s="35"/>
      <c r="T9" s="35"/>
      <c r="U9" s="35"/>
      <c r="V9" s="35"/>
    </row>
    <row r="10" spans="2:22" ht="15" customHeight="1" x14ac:dyDescent="0.25">
      <c r="B10" s="15" t="s">
        <v>1</v>
      </c>
      <c r="C10" s="35">
        <v>1900</v>
      </c>
      <c r="D10" s="35">
        <v>2900</v>
      </c>
      <c r="E10" s="35">
        <v>2300</v>
      </c>
      <c r="F10" s="35">
        <v>2900</v>
      </c>
      <c r="G10" s="35">
        <v>2200</v>
      </c>
      <c r="H10" s="35">
        <v>2300</v>
      </c>
      <c r="I10" s="35">
        <v>3900</v>
      </c>
      <c r="J10" s="35">
        <v>7001.7</v>
      </c>
      <c r="K10" s="35">
        <v>9301.7000000000007</v>
      </c>
      <c r="L10" s="35">
        <v>9301.7000000000007</v>
      </c>
      <c r="M10" s="35">
        <v>8601.7000000000007</v>
      </c>
      <c r="N10" s="35">
        <v>7001.7</v>
      </c>
      <c r="O10" s="35">
        <v>6201.7</v>
      </c>
      <c r="P10" s="35">
        <v>5501.7</v>
      </c>
      <c r="Q10" s="35">
        <v>3900</v>
      </c>
      <c r="R10" s="35">
        <v>2300</v>
      </c>
      <c r="S10" s="107"/>
      <c r="T10" s="107"/>
      <c r="U10" s="107"/>
      <c r="V10" s="107"/>
    </row>
    <row r="11" spans="2:22" ht="15" customHeight="1" x14ac:dyDescent="0.25">
      <c r="B11" s="15" t="s">
        <v>76</v>
      </c>
      <c r="C11" s="35">
        <v>100</v>
      </c>
      <c r="D11" s="35">
        <v>100</v>
      </c>
      <c r="E11" s="35">
        <v>100</v>
      </c>
      <c r="F11" s="35">
        <v>100</v>
      </c>
      <c r="G11" s="35">
        <v>100</v>
      </c>
      <c r="H11" s="35">
        <v>100</v>
      </c>
      <c r="I11" s="35">
        <v>100</v>
      </c>
      <c r="J11" s="35">
        <v>100</v>
      </c>
      <c r="K11" s="35">
        <v>100</v>
      </c>
      <c r="L11" s="35">
        <v>100</v>
      </c>
      <c r="M11" s="35">
        <v>100</v>
      </c>
      <c r="N11" s="35">
        <v>100</v>
      </c>
      <c r="O11" s="35">
        <v>100</v>
      </c>
      <c r="P11" s="35">
        <v>100</v>
      </c>
      <c r="Q11" s="35">
        <v>100</v>
      </c>
      <c r="R11" s="35">
        <v>100</v>
      </c>
      <c r="S11" s="39"/>
      <c r="T11" s="39"/>
      <c r="U11" s="39"/>
      <c r="V11" s="39"/>
    </row>
    <row r="12" spans="2:22" s="78" customFormat="1" ht="15" customHeight="1" x14ac:dyDescent="0.25">
      <c r="B12" s="14" t="s">
        <v>2</v>
      </c>
      <c r="C12" s="36">
        <v>16215.685982000001</v>
      </c>
      <c r="D12" s="36">
        <v>16200.999481000001</v>
      </c>
      <c r="E12" s="36">
        <v>18404.798808000003</v>
      </c>
      <c r="F12" s="36">
        <v>16200.999481000001</v>
      </c>
      <c r="G12" s="36">
        <v>16064.025763405192</v>
      </c>
      <c r="H12" s="36">
        <v>15990.681026563085</v>
      </c>
      <c r="I12" s="36">
        <v>15789.087888563086</v>
      </c>
      <c r="J12" s="36">
        <v>16121.7801959477</v>
      </c>
      <c r="K12" s="36">
        <v>16075.705196280702</v>
      </c>
      <c r="L12" s="36">
        <v>16055.705196000001</v>
      </c>
      <c r="M12" s="36">
        <v>16074.597196780702</v>
      </c>
      <c r="N12" s="36">
        <v>16001.25246</v>
      </c>
      <c r="O12" s="36">
        <v>15800.784321000005</v>
      </c>
      <c r="P12" s="36">
        <v>15783.476629000004</v>
      </c>
      <c r="Q12" s="36">
        <v>16237.796630000001</v>
      </c>
      <c r="R12" s="36">
        <v>18404.798808</v>
      </c>
      <c r="S12" s="35"/>
      <c r="T12" s="35"/>
      <c r="U12" s="35"/>
      <c r="V12" s="35"/>
    </row>
    <row r="13" spans="2:22" ht="15" customHeight="1" x14ac:dyDescent="0.25">
      <c r="B13" s="16" t="s">
        <v>13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9"/>
      <c r="T13" s="39"/>
      <c r="U13" s="39"/>
      <c r="V13" s="39"/>
    </row>
    <row r="14" spans="2:22" ht="15.75" customHeight="1" x14ac:dyDescent="0.25">
      <c r="B14" s="15" t="s">
        <v>55</v>
      </c>
      <c r="C14" s="35">
        <v>6123.190724</v>
      </c>
      <c r="D14" s="35">
        <v>6149.0409250000002</v>
      </c>
      <c r="E14" s="35">
        <v>5879.1323069999999</v>
      </c>
      <c r="F14" s="35">
        <v>6048.8680240000003</v>
      </c>
      <c r="G14" s="35">
        <v>6059.5123059999996</v>
      </c>
      <c r="H14" s="35">
        <v>6059.5123059999996</v>
      </c>
      <c r="I14" s="35">
        <v>6059.5123059999996</v>
      </c>
      <c r="J14" s="35">
        <v>6059.5123059999996</v>
      </c>
      <c r="K14" s="35">
        <v>6059.5123059999996</v>
      </c>
      <c r="L14" s="35">
        <v>6059.5123059999996</v>
      </c>
      <c r="M14" s="35">
        <v>6069.1873070000001</v>
      </c>
      <c r="N14" s="35">
        <v>6069.1873070000001</v>
      </c>
      <c r="O14" s="35">
        <v>6069.1873070000001</v>
      </c>
      <c r="P14" s="35">
        <v>6069.1873070000001</v>
      </c>
      <c r="Q14" s="35">
        <v>5879.1323069999999</v>
      </c>
      <c r="R14" s="35">
        <v>5879.1323069999999</v>
      </c>
      <c r="S14" s="39"/>
      <c r="T14" s="39"/>
      <c r="U14" s="39"/>
      <c r="V14" s="39"/>
    </row>
    <row r="15" spans="2:22" s="11" customFormat="1" ht="15" customHeight="1" x14ac:dyDescent="0.25">
      <c r="B15" s="15" t="s">
        <v>21</v>
      </c>
      <c r="C15" s="35">
        <v>1860.47</v>
      </c>
      <c r="D15" s="35">
        <v>1560.47</v>
      </c>
      <c r="E15" s="35">
        <v>1547.1366660000001</v>
      </c>
      <c r="F15" s="35">
        <v>1560.47</v>
      </c>
      <c r="G15" s="35">
        <v>1560.47</v>
      </c>
      <c r="H15" s="35">
        <v>1560.47</v>
      </c>
      <c r="I15" s="35">
        <v>1553.8033330000001</v>
      </c>
      <c r="J15" s="35">
        <v>1553.8033330000001</v>
      </c>
      <c r="K15" s="35">
        <v>1553.8033330000001</v>
      </c>
      <c r="L15" s="35">
        <v>1553.8033330000001</v>
      </c>
      <c r="M15" s="35">
        <v>1553.8033330000001</v>
      </c>
      <c r="N15" s="35">
        <v>1553.8033330000001</v>
      </c>
      <c r="O15" s="35">
        <v>1547.1366660000001</v>
      </c>
      <c r="P15" s="35">
        <v>1547.1366660000001</v>
      </c>
      <c r="Q15" s="35">
        <v>1547.1366660000001</v>
      </c>
      <c r="R15" s="35">
        <v>1547.1366660000001</v>
      </c>
      <c r="S15" s="39"/>
      <c r="T15" s="39"/>
      <c r="U15" s="39"/>
      <c r="V15" s="39"/>
    </row>
    <row r="16" spans="2:22" ht="15" customHeight="1" x14ac:dyDescent="0.25">
      <c r="B16" s="15" t="s">
        <v>22</v>
      </c>
      <c r="C16" s="35">
        <v>312.2</v>
      </c>
      <c r="D16" s="35">
        <v>270.39999999999998</v>
      </c>
      <c r="E16" s="35">
        <v>239.05</v>
      </c>
      <c r="F16" s="35">
        <v>270.39999999999998</v>
      </c>
      <c r="G16" s="35">
        <v>270.39999999999998</v>
      </c>
      <c r="H16" s="35">
        <v>259.95</v>
      </c>
      <c r="I16" s="35">
        <v>259.95</v>
      </c>
      <c r="J16" s="35">
        <v>259.95</v>
      </c>
      <c r="K16" s="35">
        <v>249.5</v>
      </c>
      <c r="L16" s="35">
        <v>249.5</v>
      </c>
      <c r="M16" s="35">
        <v>249.5</v>
      </c>
      <c r="N16" s="35">
        <v>239.05</v>
      </c>
      <c r="O16" s="35">
        <v>239.05</v>
      </c>
      <c r="P16" s="35">
        <v>239.05</v>
      </c>
      <c r="Q16" s="35">
        <v>239.05</v>
      </c>
      <c r="R16" s="35">
        <v>239.05</v>
      </c>
      <c r="S16" s="39"/>
      <c r="T16" s="39"/>
      <c r="U16" s="39"/>
      <c r="V16" s="39"/>
    </row>
    <row r="17" spans="2:27" ht="15" customHeight="1" x14ac:dyDescent="0.25">
      <c r="B17" s="14" t="s">
        <v>3</v>
      </c>
      <c r="C17" s="36">
        <v>1755.4867139999999</v>
      </c>
      <c r="D17" s="36">
        <v>1427.513475</v>
      </c>
      <c r="E17" s="36">
        <v>1782.8735690000001</v>
      </c>
      <c r="F17" s="36">
        <v>1427.513475</v>
      </c>
      <c r="G17" s="36">
        <v>1409.763475</v>
      </c>
      <c r="H17" s="36">
        <v>1409.763475</v>
      </c>
      <c r="I17" s="36">
        <v>1352.9078079999999</v>
      </c>
      <c r="J17" s="36">
        <v>1352.9078079999999</v>
      </c>
      <c r="K17" s="36">
        <v>1260.9078079999999</v>
      </c>
      <c r="L17" s="36">
        <v>1255.193522</v>
      </c>
      <c r="M17" s="36">
        <v>1237.443522</v>
      </c>
      <c r="N17" s="36">
        <v>1237.443522</v>
      </c>
      <c r="O17" s="36">
        <v>1180.587855</v>
      </c>
      <c r="P17" s="36">
        <v>1880.587855</v>
      </c>
      <c r="Q17" s="36">
        <v>1788.587855</v>
      </c>
      <c r="R17" s="36">
        <v>1782.8735690000001</v>
      </c>
      <c r="S17" s="39"/>
      <c r="T17" s="39"/>
      <c r="U17" s="39"/>
      <c r="V17" s="39"/>
    </row>
    <row r="18" spans="2:27" ht="15" customHeight="1" x14ac:dyDescent="0.25">
      <c r="B18" s="15" t="s">
        <v>23</v>
      </c>
      <c r="C18" s="35">
        <v>157.5</v>
      </c>
      <c r="D18" s="35">
        <v>135</v>
      </c>
      <c r="E18" s="35">
        <v>112.5</v>
      </c>
      <c r="F18" s="35">
        <v>135</v>
      </c>
      <c r="G18" s="35">
        <v>123.75</v>
      </c>
      <c r="H18" s="35">
        <v>123.75</v>
      </c>
      <c r="I18" s="35">
        <v>123.75</v>
      </c>
      <c r="J18" s="35">
        <v>123.75</v>
      </c>
      <c r="K18" s="35">
        <v>123.75</v>
      </c>
      <c r="L18" s="35">
        <v>123.75</v>
      </c>
      <c r="M18" s="35">
        <v>112.5</v>
      </c>
      <c r="N18" s="35">
        <v>112.5</v>
      </c>
      <c r="O18" s="35">
        <v>112.5</v>
      </c>
      <c r="P18" s="35">
        <v>112.5</v>
      </c>
      <c r="Q18" s="35">
        <v>112.5</v>
      </c>
      <c r="R18" s="35">
        <v>112.5</v>
      </c>
      <c r="S18" s="35"/>
      <c r="T18" s="35"/>
      <c r="U18" s="35"/>
      <c r="V18" s="35"/>
    </row>
    <row r="19" spans="2:27" x14ac:dyDescent="0.25">
      <c r="B19" s="15"/>
      <c r="C19" s="35"/>
      <c r="D19" s="35"/>
      <c r="E19" s="35"/>
    </row>
    <row r="20" spans="2:27" ht="15" customHeight="1" x14ac:dyDescent="0.25">
      <c r="B20" s="13" t="s">
        <v>25</v>
      </c>
      <c r="S20" s="39"/>
      <c r="T20" s="39"/>
      <c r="U20" s="39"/>
      <c r="V20" s="39"/>
    </row>
    <row r="21" spans="2:27" s="78" customFormat="1" ht="15.75" customHeight="1" x14ac:dyDescent="0.25">
      <c r="B21" s="14" t="s">
        <v>54</v>
      </c>
      <c r="C21" s="64">
        <v>3.6191187835371648</v>
      </c>
      <c r="D21" s="64">
        <v>3.3158789498438996</v>
      </c>
      <c r="E21" s="64">
        <v>3.5026129937429573</v>
      </c>
      <c r="F21" s="64">
        <v>3.3158789498438996</v>
      </c>
      <c r="G21" s="64">
        <v>3.3026613629914463</v>
      </c>
      <c r="H21" s="64">
        <v>3.2058731839357626</v>
      </c>
      <c r="I21" s="64">
        <v>3.1199257399865514</v>
      </c>
      <c r="J21" s="64">
        <v>3.0616902225529605</v>
      </c>
      <c r="K21" s="64">
        <v>3.04847732736429</v>
      </c>
      <c r="L21" s="64">
        <v>3.0019842923295106</v>
      </c>
      <c r="M21" s="64">
        <v>3.1812087765803718</v>
      </c>
      <c r="N21" s="64">
        <v>3.2325513443940035</v>
      </c>
      <c r="O21" s="64">
        <v>3.2667031495744676</v>
      </c>
      <c r="P21" s="64">
        <v>3.3689324908076808</v>
      </c>
      <c r="Q21" s="64">
        <v>3.4605907595170202</v>
      </c>
      <c r="R21" s="64">
        <v>3.5026129937429573</v>
      </c>
      <c r="S21" s="104"/>
      <c r="T21" s="104"/>
      <c r="U21" s="104"/>
      <c r="V21" s="104"/>
    </row>
    <row r="22" spans="2:27" ht="15" customHeight="1" x14ac:dyDescent="0.25">
      <c r="B22" s="15" t="s">
        <v>0</v>
      </c>
      <c r="C22" s="55">
        <v>3.683676510704152</v>
      </c>
      <c r="D22" s="55">
        <v>3.4081907038154529</v>
      </c>
      <c r="E22" s="65">
        <v>3.5827039868568282</v>
      </c>
      <c r="F22" s="65">
        <v>3.4081907038154529</v>
      </c>
      <c r="G22" s="65">
        <v>3.5879016303398283</v>
      </c>
      <c r="H22" s="65">
        <v>3.3140826681224582</v>
      </c>
      <c r="I22" s="65">
        <v>3.2730441865800306</v>
      </c>
      <c r="J22" s="65">
        <v>3.2644965619851427</v>
      </c>
      <c r="K22" s="65">
        <v>3.3256436057460772</v>
      </c>
      <c r="L22" s="65">
        <v>3.286578481714606</v>
      </c>
      <c r="M22" s="65">
        <v>3.4560820877028533</v>
      </c>
      <c r="N22" s="65">
        <v>3.457142033288557</v>
      </c>
      <c r="O22" s="65">
        <v>3.4711003616548282</v>
      </c>
      <c r="P22" s="65">
        <v>3.5529222933366773</v>
      </c>
      <c r="Q22" s="65">
        <v>3.5939242476042135</v>
      </c>
      <c r="R22" s="65">
        <v>3.5827039868568282</v>
      </c>
      <c r="S22" s="99"/>
      <c r="T22" s="99"/>
      <c r="U22" s="99"/>
      <c r="V22" s="99"/>
    </row>
    <row r="23" spans="2:27" ht="15" customHeight="1" x14ac:dyDescent="0.25">
      <c r="B23" s="15" t="s">
        <v>1</v>
      </c>
      <c r="C23" s="55">
        <v>0.55919250180245128</v>
      </c>
      <c r="D23" s="55">
        <v>0.32432687765706192</v>
      </c>
      <c r="E23" s="65">
        <v>0.12817153067301965</v>
      </c>
      <c r="F23" s="65">
        <v>0.32432687765706192</v>
      </c>
      <c r="G23" s="65">
        <v>0.33823163138231632</v>
      </c>
      <c r="H23" s="65">
        <v>0.55199523525908278</v>
      </c>
      <c r="I23" s="65">
        <v>0.54063926940639262</v>
      </c>
      <c r="J23" s="65">
        <v>0.48524986397628289</v>
      </c>
      <c r="K23" s="65">
        <v>0.41788260534493543</v>
      </c>
      <c r="L23" s="65">
        <v>0.33569082452301768</v>
      </c>
      <c r="M23" s="65">
        <v>0.27540210671958593</v>
      </c>
      <c r="N23" s="65">
        <v>0.27719506867314614</v>
      </c>
      <c r="O23" s="65">
        <v>0.22510593096325113</v>
      </c>
      <c r="P23" s="65">
        <v>0.16567815527006471</v>
      </c>
      <c r="Q23" s="65">
        <v>0.14085001756234633</v>
      </c>
      <c r="R23" s="65">
        <v>0.12817153067301965</v>
      </c>
      <c r="S23" s="99"/>
      <c r="T23" s="99"/>
      <c r="U23" s="99"/>
      <c r="V23" s="99"/>
    </row>
    <row r="24" spans="2:27" s="78" customFormat="1" ht="15" customHeight="1" x14ac:dyDescent="0.25">
      <c r="B24" s="14" t="s">
        <v>2</v>
      </c>
      <c r="C24" s="64">
        <v>3.4986776751361037</v>
      </c>
      <c r="D24" s="64">
        <v>3.7302427754491152</v>
      </c>
      <c r="E24" s="64">
        <v>6.7301454281057316</v>
      </c>
      <c r="F24" s="64">
        <v>3.7273495782600263</v>
      </c>
      <c r="G24" s="64">
        <v>3.6716037446306609</v>
      </c>
      <c r="H24" s="64">
        <v>3.5962322865624872</v>
      </c>
      <c r="I24" s="64">
        <v>3.5260765275711359</v>
      </c>
      <c r="J24" s="64">
        <v>3.6024573386567296</v>
      </c>
      <c r="K24" s="64">
        <v>3.5145408015745123</v>
      </c>
      <c r="L24" s="64">
        <v>3.4173060047307509</v>
      </c>
      <c r="M24" s="64">
        <v>4.7411429441667572</v>
      </c>
      <c r="N24" s="64">
        <v>4.7411429441667572</v>
      </c>
      <c r="O24" s="64">
        <v>4.6213591088641071</v>
      </c>
      <c r="P24" s="64">
        <v>4.534628934641165</v>
      </c>
      <c r="Q24" s="64">
        <v>4.5763231059609053</v>
      </c>
      <c r="R24" s="64">
        <v>6.7301454281057316</v>
      </c>
      <c r="S24" s="64"/>
      <c r="T24" s="64"/>
      <c r="U24" s="64"/>
      <c r="V24" s="64"/>
    </row>
    <row r="25" spans="2:27" ht="15" customHeight="1" x14ac:dyDescent="0.25">
      <c r="B25" s="16" t="s">
        <v>13</v>
      </c>
      <c r="C25" s="55"/>
      <c r="D25" s="55"/>
    </row>
    <row r="26" spans="2:27" ht="15" customHeight="1" x14ac:dyDescent="0.25">
      <c r="B26" s="15" t="s">
        <v>55</v>
      </c>
      <c r="C26" s="55">
        <v>3.7511272792877897</v>
      </c>
      <c r="D26" s="55">
        <v>2.8973832045701666</v>
      </c>
      <c r="E26" s="65">
        <v>1.8354246680796731</v>
      </c>
      <c r="F26" s="65">
        <v>2.8772241870855808</v>
      </c>
      <c r="G26" s="65">
        <v>2.7870783810755979</v>
      </c>
      <c r="H26" s="65">
        <v>2.72</v>
      </c>
      <c r="I26" s="65">
        <v>2.63</v>
      </c>
      <c r="J26" s="65">
        <v>2.54845706379791</v>
      </c>
      <c r="K26" s="65">
        <v>2.4635255569485941</v>
      </c>
      <c r="L26" s="65">
        <v>2.3813337761266768</v>
      </c>
      <c r="M26" s="65">
        <v>2.2964022692773618</v>
      </c>
      <c r="N26" s="65">
        <v>2.2114707624280463</v>
      </c>
      <c r="O26" s="65">
        <v>2.1292789816061291</v>
      </c>
      <c r="P26" s="65">
        <v>2.0443474747568136</v>
      </c>
      <c r="Q26" s="65">
        <v>1.9203561749289899</v>
      </c>
      <c r="R26" s="65">
        <v>1.8354246680796731</v>
      </c>
      <c r="S26" s="100"/>
      <c r="T26" s="100"/>
      <c r="U26" s="100"/>
      <c r="V26" s="100"/>
    </row>
    <row r="27" spans="2:27" s="11" customFormat="1" ht="15" customHeight="1" x14ac:dyDescent="0.25">
      <c r="B27" s="15" t="s">
        <v>21</v>
      </c>
      <c r="C27" s="55">
        <v>4.9288527990901692</v>
      </c>
      <c r="D27" s="55">
        <v>4.7035560150432367</v>
      </c>
      <c r="E27" s="65">
        <v>3.6819706494810363</v>
      </c>
      <c r="F27" s="65">
        <v>4.7035560150432367</v>
      </c>
      <c r="G27" s="65">
        <v>4.618624508193923</v>
      </c>
      <c r="H27" s="65">
        <v>4.5419121794267987</v>
      </c>
      <c r="I27" s="65">
        <v>4.4489740223418641</v>
      </c>
      <c r="J27" s="65">
        <v>4.3640425154925495</v>
      </c>
      <c r="K27" s="65">
        <v>4.279111008643234</v>
      </c>
      <c r="L27" s="65">
        <v>4.1969192278213168</v>
      </c>
      <c r="M27" s="65">
        <v>4.1119877209720013</v>
      </c>
      <c r="N27" s="65">
        <v>4.0270562141226858</v>
      </c>
      <c r="O27" s="65">
        <v>3.934025444001584</v>
      </c>
      <c r="P27" s="65">
        <v>3.85</v>
      </c>
      <c r="Q27" s="65">
        <v>3.76690215633035</v>
      </c>
      <c r="R27" s="65">
        <v>3.6819706494810363</v>
      </c>
      <c r="S27" s="100"/>
      <c r="T27" s="100"/>
      <c r="U27" s="100"/>
      <c r="V27" s="100"/>
    </row>
    <row r="28" spans="2:27" ht="15" customHeight="1" x14ac:dyDescent="0.25">
      <c r="B28" s="15" t="s">
        <v>22</v>
      </c>
      <c r="C28" s="55">
        <v>3.8121945012417404</v>
      </c>
      <c r="D28" s="55">
        <v>2.7931283942611658</v>
      </c>
      <c r="E28" s="65">
        <v>1.7771366682616407</v>
      </c>
      <c r="F28" s="65">
        <v>2.7931283942611658</v>
      </c>
      <c r="G28" s="65">
        <v>2.7081968874118507</v>
      </c>
      <c r="H28" s="65">
        <v>2.6265825619784628</v>
      </c>
      <c r="I28" s="65">
        <v>2.5443907811565447</v>
      </c>
      <c r="J28" s="65">
        <v>2.4594592743072301</v>
      </c>
      <c r="K28" s="65">
        <v>2.3692151426139949</v>
      </c>
      <c r="L28" s="65">
        <v>2.2870233617920772</v>
      </c>
      <c r="M28" s="65">
        <v>2.2020918549427622</v>
      </c>
      <c r="N28" s="65">
        <v>2.1113832436041062</v>
      </c>
      <c r="O28" s="65">
        <v>2.0291914627821885</v>
      </c>
      <c r="P28" s="65">
        <v>1.94</v>
      </c>
      <c r="Q28" s="65">
        <v>1.8620681751109558</v>
      </c>
      <c r="R28" s="65">
        <v>1.7771366682616407</v>
      </c>
      <c r="S28" s="65"/>
      <c r="T28" s="65"/>
      <c r="U28" s="65"/>
      <c r="V28" s="65"/>
    </row>
    <row r="29" spans="2:27" s="78" customFormat="1" ht="15" customHeight="1" x14ac:dyDescent="0.25">
      <c r="B29" s="14" t="s">
        <v>3</v>
      </c>
      <c r="C29" s="64">
        <v>6.4389857913068624</v>
      </c>
      <c r="D29" s="64">
        <v>5.9049629317430483</v>
      </c>
      <c r="E29" s="64">
        <v>9.2253476560457113</v>
      </c>
      <c r="F29" s="64">
        <v>5.9049629317430483</v>
      </c>
      <c r="G29" s="64">
        <v>5.8105472313823157</v>
      </c>
      <c r="H29" s="64">
        <v>5.7338349026151922</v>
      </c>
      <c r="I29" s="64">
        <v>5.7022543480018841</v>
      </c>
      <c r="J29" s="64">
        <v>5.6173228411525686</v>
      </c>
      <c r="K29" s="64">
        <v>5.8321051652491045</v>
      </c>
      <c r="L29" s="64">
        <v>5.7214223600922143</v>
      </c>
      <c r="M29" s="64">
        <v>5.6301663141277496</v>
      </c>
      <c r="N29" s="64">
        <v>5.5452348072784341</v>
      </c>
      <c r="O29" s="64">
        <v>5.5362360770476871</v>
      </c>
      <c r="P29" s="64">
        <v>8.99</v>
      </c>
      <c r="Q29" s="64">
        <v>9.3175594859580766</v>
      </c>
      <c r="R29" s="64">
        <v>9.2253476560457113</v>
      </c>
      <c r="S29" s="64"/>
      <c r="T29" s="64"/>
      <c r="U29" s="64"/>
      <c r="V29" s="64"/>
      <c r="AA29" s="97"/>
    </row>
    <row r="30" spans="2:27" ht="15" customHeight="1" x14ac:dyDescent="0.25">
      <c r="B30" s="15" t="s">
        <v>23</v>
      </c>
      <c r="C30" s="55">
        <v>6.5643835616438357</v>
      </c>
      <c r="D30" s="55">
        <v>5.5616438356164384</v>
      </c>
      <c r="E30" s="65">
        <v>4.5616438356164384</v>
      </c>
      <c r="F30" s="65">
        <v>5.5616438356164384</v>
      </c>
      <c r="G30" s="65">
        <v>5.4767123287671229</v>
      </c>
      <c r="H30" s="65">
        <v>5.4</v>
      </c>
      <c r="I30" s="65">
        <v>5.3178082191780822</v>
      </c>
      <c r="J30" s="65">
        <v>5.2328767123287667</v>
      </c>
      <c r="K30" s="65">
        <v>5.1479452054794521</v>
      </c>
      <c r="L30" s="65">
        <v>5.065753424657534</v>
      </c>
      <c r="M30" s="65">
        <v>4.9808219178082194</v>
      </c>
      <c r="N30" s="65">
        <v>4.8958904109589039</v>
      </c>
      <c r="O30" s="65">
        <v>4.8136986301369866</v>
      </c>
      <c r="P30" s="65">
        <v>4.7300000000000004</v>
      </c>
      <c r="Q30" s="65">
        <v>4.646575342465753</v>
      </c>
      <c r="R30" s="65">
        <v>4.5616438356164384</v>
      </c>
    </row>
    <row r="31" spans="2:27" ht="15" customHeight="1" x14ac:dyDescent="0.25">
      <c r="B31" s="15"/>
      <c r="S31" s="33"/>
      <c r="T31" s="33"/>
      <c r="U31" s="33"/>
      <c r="V31" s="33"/>
    </row>
    <row r="32" spans="2:27" ht="15" customHeight="1" x14ac:dyDescent="0.25">
      <c r="B32" s="13" t="s">
        <v>24</v>
      </c>
    </row>
    <row r="33" spans="2:22" s="97" customFormat="1" ht="15" customHeight="1" x14ac:dyDescent="0.25">
      <c r="B33" s="14" t="s">
        <v>54</v>
      </c>
      <c r="C33" s="61">
        <v>3.4480750131178503E-2</v>
      </c>
      <c r="D33" s="61">
        <v>3.2771845836062762E-2</v>
      </c>
      <c r="E33" s="61">
        <v>3.1320111929492418E-2</v>
      </c>
      <c r="F33" s="61">
        <v>3.2771845836062762E-2</v>
      </c>
      <c r="G33" s="61">
        <v>3.288619681889824E-2</v>
      </c>
      <c r="H33" s="61">
        <v>3.268160520145167E-2</v>
      </c>
      <c r="I33" s="61">
        <v>3.241019544079779E-2</v>
      </c>
      <c r="J33" s="61">
        <v>3.1580744362351289E-2</v>
      </c>
      <c r="K33" s="61">
        <v>3.0937742381193165E-2</v>
      </c>
      <c r="L33" s="61">
        <v>3.0847987838955961E-2</v>
      </c>
      <c r="M33" s="61">
        <v>3.0743528255660461E-2</v>
      </c>
      <c r="N33" s="61">
        <v>3.0933236768715129E-2</v>
      </c>
      <c r="O33" s="61">
        <v>3.0865807072071816E-2</v>
      </c>
      <c r="P33" s="61">
        <v>3.0855524314764227E-2</v>
      </c>
      <c r="Q33" s="61">
        <v>3.1110174223873299E-2</v>
      </c>
      <c r="R33" s="61">
        <v>3.1320111929492418E-2</v>
      </c>
      <c r="S33" s="61"/>
      <c r="T33" s="61"/>
      <c r="U33" s="61"/>
      <c r="V33" s="61"/>
    </row>
    <row r="34" spans="2:22" ht="15" customHeight="1" x14ac:dyDescent="0.25">
      <c r="B34" s="15" t="s">
        <v>0</v>
      </c>
      <c r="C34" s="28">
        <v>3.499724021698402E-2</v>
      </c>
      <c r="D34" s="28">
        <v>3.3387408406624186E-2</v>
      </c>
      <c r="E34" s="28">
        <v>3.1773966547856462E-2</v>
      </c>
      <c r="F34" s="28">
        <v>3.3387408406624186E-2</v>
      </c>
      <c r="G34" s="28">
        <v>3.2728387015121173E-2</v>
      </c>
      <c r="H34" s="28">
        <v>3.3272003036290118E-2</v>
      </c>
      <c r="I34" s="28">
        <v>3.321620581308151E-2</v>
      </c>
      <c r="J34" s="28">
        <v>3.3092771044397513E-2</v>
      </c>
      <c r="K34" s="28">
        <v>3.2833300105345603E-2</v>
      </c>
      <c r="L34" s="28">
        <v>3.2758602728927985E-2</v>
      </c>
      <c r="M34" s="28">
        <v>3.2428144792941357E-2</v>
      </c>
      <c r="N34" s="28">
        <v>3.2288255278535925E-2</v>
      </c>
      <c r="O34" s="28">
        <v>3.2070451519571358E-2</v>
      </c>
      <c r="P34" s="28">
        <v>3.1890490610554212E-2</v>
      </c>
      <c r="Q34" s="28">
        <v>3.1859416969910424E-2</v>
      </c>
      <c r="R34" s="28">
        <v>3.1773966547856462E-2</v>
      </c>
      <c r="S34" s="28"/>
      <c r="T34" s="28"/>
      <c r="U34" s="28"/>
      <c r="V34" s="28"/>
    </row>
    <row r="35" spans="2:22" ht="15" customHeight="1" x14ac:dyDescent="0.25">
      <c r="B35" s="15" t="s">
        <v>1</v>
      </c>
      <c r="C35" s="27">
        <v>0.01</v>
      </c>
      <c r="D35" s="27">
        <v>1.2823275862068967E-2</v>
      </c>
      <c r="E35" s="28">
        <v>1.3559782608695652E-2</v>
      </c>
      <c r="F35" s="28">
        <v>1.2823275862068967E-2</v>
      </c>
      <c r="G35" s="28">
        <v>1.2727272727272728E-2</v>
      </c>
      <c r="H35" s="28">
        <v>1.2907608695652172E-2</v>
      </c>
      <c r="I35" s="28">
        <v>1.2868589743589742E-2</v>
      </c>
      <c r="J35" s="28">
        <v>1.2982177542596798E-2</v>
      </c>
      <c r="K35" s="28">
        <v>1.3279541642925488E-2</v>
      </c>
      <c r="L35" s="28">
        <v>1.3279541642925488E-2</v>
      </c>
      <c r="M35" s="28">
        <v>1.3292118127811944E-2</v>
      </c>
      <c r="N35" s="28">
        <v>1.3544540968621909E-2</v>
      </c>
      <c r="O35" s="28">
        <v>1.3437414338004097E-2</v>
      </c>
      <c r="P35" s="28">
        <v>1.3397643001254157E-2</v>
      </c>
      <c r="Q35" s="28">
        <v>1.3253205128205128E-2</v>
      </c>
      <c r="R35" s="28">
        <v>1.3559782608695652E-2</v>
      </c>
      <c r="S35" s="28"/>
      <c r="T35" s="28"/>
      <c r="U35" s="28"/>
      <c r="V35" s="28"/>
    </row>
    <row r="36" spans="2:22" s="78" customFormat="1" ht="15" customHeight="1" x14ac:dyDescent="0.25">
      <c r="B36" s="14" t="s">
        <v>2</v>
      </c>
      <c r="C36" s="61">
        <v>4.4570407296134061E-2</v>
      </c>
      <c r="D36" s="61">
        <v>4.6210765873737708E-2</v>
      </c>
      <c r="E36" s="61">
        <v>5.2488860926894303E-2</v>
      </c>
      <c r="F36" s="61">
        <v>4.5994191004949538E-2</v>
      </c>
      <c r="G36" s="61">
        <v>4.603345778923168E-2</v>
      </c>
      <c r="H36" s="61">
        <v>4.6021252333289263E-2</v>
      </c>
      <c r="I36" s="61">
        <v>4.616453474380567E-2</v>
      </c>
      <c r="J36" s="61">
        <v>4.6064910523328569E-2</v>
      </c>
      <c r="K36" s="61">
        <v>4.6017924357130785E-2</v>
      </c>
      <c r="L36" s="61">
        <v>4.599954116947718E-2</v>
      </c>
      <c r="M36" s="61">
        <v>4.6163909850428321E-2</v>
      </c>
      <c r="N36" s="61">
        <v>4.6149591925775994E-2</v>
      </c>
      <c r="O36" s="61">
        <v>4.6297378649205058E-2</v>
      </c>
      <c r="P36" s="61">
        <v>4.6281492504055492E-2</v>
      </c>
      <c r="Q36" s="61">
        <v>4.5750712197419406E-2</v>
      </c>
      <c r="R36" s="61">
        <v>5.2488860926894303E-2</v>
      </c>
      <c r="S36" s="61"/>
      <c r="T36" s="61"/>
      <c r="U36" s="61"/>
      <c r="V36" s="61"/>
    </row>
    <row r="37" spans="2:22" ht="15" customHeight="1" x14ac:dyDescent="0.25">
      <c r="B37" s="16" t="s">
        <v>13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2:22" ht="15" customHeight="1" x14ac:dyDescent="0.25">
      <c r="B38" s="15" t="s">
        <v>55</v>
      </c>
      <c r="C38" s="28">
        <v>4.8633656287721726E-2</v>
      </c>
      <c r="D38" s="28">
        <v>4.8633656287721726E-2</v>
      </c>
      <c r="E38" s="28">
        <v>4.6770462273064854E-2</v>
      </c>
      <c r="F38" s="28">
        <v>4.8030643351787833E-2</v>
      </c>
      <c r="G38" s="28">
        <v>4.8030643351787833E-2</v>
      </c>
      <c r="H38" s="28">
        <v>4.8030643351787833E-2</v>
      </c>
      <c r="I38" s="28">
        <v>4.8030643351787833E-2</v>
      </c>
      <c r="J38" s="28">
        <v>4.8030643351787833E-2</v>
      </c>
      <c r="K38" s="28">
        <v>4.8030643351787833E-2</v>
      </c>
      <c r="L38" s="28">
        <v>4.8030643351787833E-2</v>
      </c>
      <c r="M38" s="28">
        <v>4.8030643351787833E-2</v>
      </c>
      <c r="N38" s="28">
        <v>4.8030643351787833E-2</v>
      </c>
      <c r="O38" s="28">
        <v>4.8030643351787833E-2</v>
      </c>
      <c r="P38" s="28">
        <v>4.8030643351787833E-2</v>
      </c>
      <c r="Q38" s="28">
        <v>4.6770462273064854E-2</v>
      </c>
      <c r="R38" s="28">
        <v>4.6770462273064854E-2</v>
      </c>
      <c r="S38" s="28"/>
      <c r="T38" s="28"/>
      <c r="U38" s="28"/>
      <c r="V38" s="28"/>
    </row>
    <row r="39" spans="2:22" ht="15" customHeight="1" x14ac:dyDescent="0.25">
      <c r="B39" s="15" t="s">
        <v>21</v>
      </c>
      <c r="C39" s="28">
        <v>3.8681865335103496E-2</v>
      </c>
      <c r="D39" s="28">
        <v>4.0447076842233434E-2</v>
      </c>
      <c r="E39" s="28">
        <v>4.045092978230793E-2</v>
      </c>
      <c r="F39" s="28">
        <v>4.0447076842233434E-2</v>
      </c>
      <c r="G39" s="28">
        <v>4.0447076842233434E-2</v>
      </c>
      <c r="H39" s="28">
        <v>4.0447076842233434E-2</v>
      </c>
      <c r="I39" s="28">
        <v>4.0447076842233434E-2</v>
      </c>
      <c r="J39" s="28">
        <v>4.0447076842233434E-2</v>
      </c>
      <c r="K39" s="28">
        <v>4.0448995046659483E-2</v>
      </c>
      <c r="L39" s="28">
        <v>4.0448995046659483E-2</v>
      </c>
      <c r="M39" s="28">
        <v>4.0448995046659483E-2</v>
      </c>
      <c r="N39" s="28">
        <v>4.0448995046659483E-2</v>
      </c>
      <c r="O39" s="28">
        <v>4.045092978230793E-2</v>
      </c>
      <c r="P39" s="28">
        <v>4.0500000000000001E-2</v>
      </c>
      <c r="Q39" s="28">
        <v>4.0450929782307903E-2</v>
      </c>
      <c r="R39" s="28">
        <v>4.045092978230793E-2</v>
      </c>
      <c r="S39" s="28"/>
      <c r="T39" s="28"/>
      <c r="U39" s="28"/>
      <c r="V39" s="28"/>
    </row>
    <row r="40" spans="2:22" ht="15" customHeight="1" x14ac:dyDescent="0.25">
      <c r="B40" s="15" t="s">
        <v>22</v>
      </c>
      <c r="C40" s="28">
        <v>4.5355541319666882E-2</v>
      </c>
      <c r="D40" s="28">
        <v>4.4637573964497038E-2</v>
      </c>
      <c r="E40" s="28">
        <v>4.3934323363313113E-2</v>
      </c>
      <c r="F40" s="28">
        <v>4.4637573964497038E-2</v>
      </c>
      <c r="G40" s="28">
        <v>4.4637573964497038E-2</v>
      </c>
      <c r="H40" s="28">
        <v>4.4422004231582997E-2</v>
      </c>
      <c r="I40" s="28">
        <v>4.4422004231582997E-2</v>
      </c>
      <c r="J40" s="28">
        <v>4.4422004231582997E-2</v>
      </c>
      <c r="K40" s="28">
        <v>4.4188376753507022E-2</v>
      </c>
      <c r="L40" s="28">
        <v>4.4188376753507022E-2</v>
      </c>
      <c r="M40" s="28">
        <v>4.4188376753507022E-2</v>
      </c>
      <c r="N40" s="28">
        <v>4.3934323363313113E-2</v>
      </c>
      <c r="O40" s="28">
        <v>4.3934323363313113E-2</v>
      </c>
      <c r="P40" s="28">
        <v>4.3900000000000002E-2</v>
      </c>
      <c r="Q40" s="28">
        <v>4.3934323363313113E-2</v>
      </c>
      <c r="R40" s="28">
        <v>4.3934323363313113E-2</v>
      </c>
      <c r="S40" s="28"/>
      <c r="T40" s="28"/>
      <c r="U40" s="28"/>
      <c r="V40" s="28"/>
    </row>
    <row r="41" spans="2:22" ht="15" customHeight="1" x14ac:dyDescent="0.25">
      <c r="B41" s="14" t="s">
        <v>3</v>
      </c>
      <c r="C41" s="61">
        <v>4.1938634723270266E-2</v>
      </c>
      <c r="D41" s="61">
        <v>4.2653816746481936E-2</v>
      </c>
      <c r="E41" s="61">
        <v>4.3540709562787848E-2</v>
      </c>
      <c r="F41" s="61">
        <v>4.2653816746481936E-2</v>
      </c>
      <c r="G41" s="61">
        <v>4.2455808529051134E-2</v>
      </c>
      <c r="H41" s="61">
        <v>4.2455808529051134E-2</v>
      </c>
      <c r="I41" s="61">
        <v>4.2571681757933945E-2</v>
      </c>
      <c r="J41" s="61">
        <v>4.2571681757933945E-2</v>
      </c>
      <c r="K41" s="61">
        <v>4.312413667756429E-2</v>
      </c>
      <c r="L41" s="61">
        <v>4.3138359353323691E-2</v>
      </c>
      <c r="M41" s="61">
        <v>4.2919727862941612E-2</v>
      </c>
      <c r="N41" s="61">
        <v>4.2919727862941612E-2</v>
      </c>
      <c r="O41" s="61">
        <v>4.3074855869155118E-2</v>
      </c>
      <c r="P41" s="61">
        <v>4.311213192164319E-2</v>
      </c>
      <c r="Q41" s="61">
        <v>4.3529397494986348E-2</v>
      </c>
      <c r="R41" s="61">
        <v>4.3540709562787848E-2</v>
      </c>
      <c r="S41" s="101"/>
      <c r="T41" s="101"/>
      <c r="U41" s="101"/>
      <c r="V41" s="101"/>
    </row>
    <row r="42" spans="2:22" ht="15" customHeight="1" x14ac:dyDescent="0.25">
      <c r="B42" s="21" t="s">
        <v>23</v>
      </c>
      <c r="C42" s="82">
        <v>6.9000000000000006E-2</v>
      </c>
      <c r="D42" s="82">
        <v>6.9000000000000006E-2</v>
      </c>
      <c r="E42" s="82">
        <v>6.9000000000000006E-2</v>
      </c>
      <c r="F42" s="82">
        <v>6.9000000000000006E-2</v>
      </c>
      <c r="G42" s="82">
        <v>6.9000000000000006E-2</v>
      </c>
      <c r="H42" s="82">
        <v>6.9000000000000006E-2</v>
      </c>
      <c r="I42" s="82">
        <v>6.9000000000000006E-2</v>
      </c>
      <c r="J42" s="82">
        <v>6.9000000000000006E-2</v>
      </c>
      <c r="K42" s="82">
        <v>6.9000000000000006E-2</v>
      </c>
      <c r="L42" s="82">
        <v>6.9000000000000006E-2</v>
      </c>
      <c r="M42" s="82">
        <v>6.9000000000000006E-2</v>
      </c>
      <c r="N42" s="82">
        <v>6.9000000000000006E-2</v>
      </c>
      <c r="O42" s="82">
        <v>6.9000000000000006E-2</v>
      </c>
      <c r="P42" s="82">
        <v>6.9000000000000006E-2</v>
      </c>
      <c r="Q42" s="82">
        <v>6.9000000000000006E-2</v>
      </c>
      <c r="R42" s="82">
        <v>6.9000000000000006E-2</v>
      </c>
      <c r="S42" s="28"/>
      <c r="T42" s="28"/>
      <c r="U42" s="28"/>
      <c r="V42" s="28"/>
    </row>
    <row r="43" spans="2:22" ht="15" customHeight="1" x14ac:dyDescent="0.25">
      <c r="B43" s="17" t="s">
        <v>112</v>
      </c>
    </row>
    <row r="44" spans="2:22" ht="15" customHeight="1" x14ac:dyDescent="0.25">
      <c r="B44" s="17" t="s">
        <v>67</v>
      </c>
    </row>
    <row r="45" spans="2:22" ht="15" customHeight="1" x14ac:dyDescent="0.25">
      <c r="B45" s="17" t="s">
        <v>104</v>
      </c>
    </row>
    <row r="46" spans="2:22" ht="15" customHeight="1" x14ac:dyDescent="0.25">
      <c r="B46" s="17" t="s">
        <v>105</v>
      </c>
    </row>
    <row r="47" spans="2:22" ht="15" customHeight="1" x14ac:dyDescent="0.25">
      <c r="B47" s="17"/>
    </row>
  </sheetData>
  <sheetProtection algorithmName="SHA-512" hashValue="AqSj4YHwtd6NatfTnh2EPR4DT4uCMxdlcIrDaBrhPS1y50tC6BfoKoJKsurhoVLfjL3iIX0u6nLEOGKn/CQ5Sw==" saltValue="XArL600fF2UxTecmnjKFyg==" spinCount="100000" sheet="1" objects="1" scenarios="1"/>
  <mergeCells count="16">
    <mergeCell ref="P4:P5"/>
    <mergeCell ref="O4:O5"/>
    <mergeCell ref="D4:D5"/>
    <mergeCell ref="Q4:Q5"/>
    <mergeCell ref="R4:R5"/>
    <mergeCell ref="F4:F5"/>
    <mergeCell ref="E4:E5"/>
    <mergeCell ref="C4:C5"/>
    <mergeCell ref="N4:N5"/>
    <mergeCell ref="M4:M5"/>
    <mergeCell ref="L4:L5"/>
    <mergeCell ref="K4:K5"/>
    <mergeCell ref="G4:G5"/>
    <mergeCell ref="H4:H5"/>
    <mergeCell ref="I4:I5"/>
    <mergeCell ref="J4:J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8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x14ac:dyDescent="0.25"/>
  <cols>
    <col min="1" max="1" width="3.7109375" style="1" customWidth="1"/>
    <col min="2" max="2" width="60.7109375" style="1" customWidth="1"/>
    <col min="3" max="18" width="10.7109375" style="1" customWidth="1"/>
    <col min="19" max="16384" width="9.140625" style="1"/>
  </cols>
  <sheetData>
    <row r="3" spans="2:18" ht="15.75" x14ac:dyDescent="0.25">
      <c r="B3" s="19" t="s">
        <v>70</v>
      </c>
    </row>
    <row r="4" spans="2:18" x14ac:dyDescent="0.25">
      <c r="B4" s="11"/>
      <c r="C4" s="123">
        <v>2023</v>
      </c>
      <c r="D4" s="123">
        <v>2024</v>
      </c>
      <c r="E4" s="123">
        <v>2025</v>
      </c>
      <c r="F4" s="121">
        <v>45627</v>
      </c>
      <c r="G4" s="121">
        <v>45658</v>
      </c>
      <c r="H4" s="121">
        <v>45689</v>
      </c>
      <c r="I4" s="121">
        <v>45717</v>
      </c>
      <c r="J4" s="121">
        <v>45748</v>
      </c>
      <c r="K4" s="121">
        <v>45778</v>
      </c>
      <c r="L4" s="121">
        <v>45809</v>
      </c>
      <c r="M4" s="121">
        <v>45839</v>
      </c>
      <c r="N4" s="121">
        <v>45870</v>
      </c>
      <c r="O4" s="121">
        <v>45901</v>
      </c>
      <c r="P4" s="121">
        <v>45931</v>
      </c>
      <c r="Q4" s="121">
        <v>45962</v>
      </c>
      <c r="R4" s="121">
        <v>45992</v>
      </c>
    </row>
    <row r="5" spans="2:18" x14ac:dyDescent="0.25">
      <c r="B5" s="11"/>
      <c r="C5" s="124"/>
      <c r="D5" s="124"/>
      <c r="E5" s="124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2:18" x14ac:dyDescent="0.25">
      <c r="B6" s="11"/>
      <c r="C6" s="65"/>
      <c r="D6" s="65"/>
      <c r="E6" s="65"/>
    </row>
    <row r="7" spans="2:18" x14ac:dyDescent="0.25">
      <c r="B7" s="22" t="s">
        <v>18</v>
      </c>
      <c r="C7" s="80">
        <v>4</v>
      </c>
      <c r="D7" s="80">
        <v>4</v>
      </c>
      <c r="E7" s="80">
        <v>4</v>
      </c>
      <c r="F7" s="80">
        <v>4</v>
      </c>
      <c r="G7" s="80">
        <v>4</v>
      </c>
      <c r="H7" s="80">
        <v>4</v>
      </c>
      <c r="I7" s="80">
        <v>4</v>
      </c>
      <c r="J7" s="80">
        <v>4</v>
      </c>
      <c r="K7" s="80">
        <v>4</v>
      </c>
      <c r="L7" s="80">
        <v>4</v>
      </c>
      <c r="M7" s="80">
        <v>4</v>
      </c>
      <c r="N7" s="80">
        <v>4</v>
      </c>
      <c r="O7" s="80">
        <v>4</v>
      </c>
      <c r="P7" s="80">
        <v>4</v>
      </c>
      <c r="Q7" s="80">
        <v>4</v>
      </c>
      <c r="R7" s="80">
        <v>4</v>
      </c>
    </row>
    <row r="8" spans="2:18" x14ac:dyDescent="0.25">
      <c r="B8" s="25" t="s">
        <v>59</v>
      </c>
      <c r="C8" s="67">
        <v>2</v>
      </c>
      <c r="D8" s="67">
        <v>2</v>
      </c>
      <c r="E8" s="67">
        <v>2</v>
      </c>
      <c r="F8" s="67">
        <v>2</v>
      </c>
      <c r="G8" s="67">
        <v>2</v>
      </c>
      <c r="H8" s="67">
        <v>2</v>
      </c>
      <c r="I8" s="67">
        <v>2</v>
      </c>
      <c r="J8" s="67">
        <v>2</v>
      </c>
      <c r="K8" s="67">
        <v>2</v>
      </c>
      <c r="L8" s="67">
        <v>2</v>
      </c>
      <c r="M8" s="67">
        <v>2</v>
      </c>
      <c r="N8" s="67">
        <v>2</v>
      </c>
      <c r="O8" s="67">
        <v>2</v>
      </c>
      <c r="P8" s="67">
        <v>2</v>
      </c>
      <c r="Q8" s="67">
        <v>2</v>
      </c>
      <c r="R8" s="67">
        <v>2</v>
      </c>
    </row>
    <row r="9" spans="2:18" x14ac:dyDescent="0.25">
      <c r="B9" s="22"/>
      <c r="C9" s="65"/>
      <c r="D9" s="65"/>
    </row>
    <row r="10" spans="2:18" x14ac:dyDescent="0.25">
      <c r="B10" s="22" t="s">
        <v>82</v>
      </c>
      <c r="C10" s="37">
        <v>12564.4545</v>
      </c>
      <c r="D10" s="37">
        <v>20693.4306</v>
      </c>
      <c r="E10" s="37">
        <v>30446.758999999998</v>
      </c>
      <c r="F10" s="37">
        <v>20693.4306</v>
      </c>
      <c r="G10" s="37">
        <v>23763.2706</v>
      </c>
      <c r="H10" s="37">
        <v>22433.955999999998</v>
      </c>
      <c r="I10" s="37">
        <v>25286.875599999999</v>
      </c>
      <c r="J10" s="37">
        <v>26137.412499999999</v>
      </c>
      <c r="K10" s="37">
        <v>30013.59</v>
      </c>
      <c r="L10" s="37">
        <v>28547.6008</v>
      </c>
      <c r="M10" s="37">
        <v>31737.768499999998</v>
      </c>
      <c r="N10" s="37">
        <v>31781.769899999999</v>
      </c>
      <c r="O10" s="37">
        <v>31475.02</v>
      </c>
      <c r="P10" s="37">
        <v>33931.684999999998</v>
      </c>
      <c r="Q10" s="37">
        <v>32797.332000000002</v>
      </c>
      <c r="R10" s="37">
        <v>30446.758999999998</v>
      </c>
    </row>
    <row r="11" spans="2:18" x14ac:dyDescent="0.25">
      <c r="B11" s="25"/>
      <c r="C11" s="35"/>
      <c r="D11" s="35"/>
      <c r="E11" s="35"/>
    </row>
    <row r="12" spans="2:18" x14ac:dyDescent="0.25">
      <c r="B12" s="13" t="s">
        <v>19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</row>
    <row r="13" spans="2:18" x14ac:dyDescent="0.25">
      <c r="B13" s="11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2:18" x14ac:dyDescent="0.25">
      <c r="B14" s="13" t="s">
        <v>20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</row>
    <row r="15" spans="2:18" x14ac:dyDescent="0.25">
      <c r="B15" s="11"/>
      <c r="C15" s="35"/>
      <c r="D15" s="35"/>
      <c r="E15" s="35"/>
    </row>
    <row r="16" spans="2:18" ht="17.25" x14ac:dyDescent="0.25">
      <c r="B16" s="13" t="s">
        <v>102</v>
      </c>
      <c r="C16" s="37">
        <v>0</v>
      </c>
      <c r="D16" s="85">
        <v>1502.94552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</row>
    <row r="17" spans="2:18" x14ac:dyDescent="0.25">
      <c r="B17" s="11"/>
      <c r="C17" s="35"/>
      <c r="D17" s="35"/>
      <c r="E17" s="35"/>
    </row>
    <row r="18" spans="2:18" x14ac:dyDescent="0.25">
      <c r="B18" s="11" t="s">
        <v>131</v>
      </c>
      <c r="C18" s="37">
        <v>160.288465</v>
      </c>
      <c r="D18" s="37">
        <v>3027.7088869999998</v>
      </c>
      <c r="E18" s="37">
        <v>751.61991699999987</v>
      </c>
      <c r="F18" s="37">
        <f t="shared" ref="F18" si="0">SUM(F20:F22)</f>
        <v>11.819239999999999</v>
      </c>
      <c r="G18" s="37">
        <f t="shared" ref="G18:K18" si="1">SUM(G20:G22)</f>
        <v>11.020440000000001</v>
      </c>
      <c r="H18" s="37">
        <f t="shared" si="1"/>
        <v>4.8455199999999996</v>
      </c>
      <c r="I18" s="37">
        <f t="shared" si="1"/>
        <v>4.8646799999999999</v>
      </c>
      <c r="J18" s="37">
        <f t="shared" si="1"/>
        <v>10.301030000000001</v>
      </c>
      <c r="K18" s="37">
        <f t="shared" si="1"/>
        <v>16.466149999999999</v>
      </c>
      <c r="L18" s="37">
        <f t="shared" ref="L18:M18" si="2">SUM(L20:L22)</f>
        <v>72.894239999999996</v>
      </c>
      <c r="M18" s="37">
        <f t="shared" si="2"/>
        <v>453.43006199999996</v>
      </c>
      <c r="N18" s="37">
        <f t="shared" ref="N18:R18" si="3">SUM(N20:N22)</f>
        <v>19.428540000000002</v>
      </c>
      <c r="O18" s="37">
        <f t="shared" si="3"/>
        <v>14.4834</v>
      </c>
      <c r="P18" s="37">
        <f t="shared" si="3"/>
        <v>5.4950999999999999</v>
      </c>
      <c r="Q18" s="37">
        <f>SUM(Q20:Q22)</f>
        <v>6.4158799999999996</v>
      </c>
      <c r="R18" s="37">
        <f t="shared" si="3"/>
        <v>131.469875</v>
      </c>
    </row>
    <row r="19" spans="2:18" x14ac:dyDescent="0.25">
      <c r="B19" s="11" t="s">
        <v>56</v>
      </c>
      <c r="C19" s="35"/>
      <c r="D19" s="35"/>
      <c r="E19" s="35"/>
    </row>
    <row r="20" spans="2:18" x14ac:dyDescent="0.25">
      <c r="B20" s="16" t="s">
        <v>58</v>
      </c>
      <c r="C20" s="35">
        <v>92.316964999999996</v>
      </c>
      <c r="D20" s="35">
        <v>1392.429607</v>
      </c>
      <c r="E20" s="35">
        <v>110.64545000000001</v>
      </c>
      <c r="F20" s="35">
        <v>10.969239999999999</v>
      </c>
      <c r="G20" s="35">
        <v>7.3790399999999998</v>
      </c>
      <c r="H20" s="35">
        <v>4.8455199999999996</v>
      </c>
      <c r="I20" s="35">
        <v>4.37568</v>
      </c>
      <c r="J20" s="35">
        <v>10.301030000000001</v>
      </c>
      <c r="K20" s="35">
        <v>6.0661500000000004</v>
      </c>
      <c r="L20" s="35">
        <v>7.9412399999999996</v>
      </c>
      <c r="M20" s="35">
        <v>26.109245000000001</v>
      </c>
      <c r="N20" s="35">
        <v>12.512040000000001</v>
      </c>
      <c r="O20" s="35">
        <v>9.0129000000000001</v>
      </c>
      <c r="P20" s="35">
        <v>5.4950999999999999</v>
      </c>
      <c r="Q20" s="35">
        <v>2.8076300000000001</v>
      </c>
      <c r="R20" s="35">
        <v>13.294874999999999</v>
      </c>
    </row>
    <row r="21" spans="2:18" x14ac:dyDescent="0.25">
      <c r="B21" s="16" t="s">
        <v>57</v>
      </c>
      <c r="C21" s="35">
        <v>67.816500000000005</v>
      </c>
      <c r="D21" s="35">
        <v>120</v>
      </c>
      <c r="E21" s="35">
        <v>630.57446699999991</v>
      </c>
      <c r="F21" s="35">
        <v>0.85</v>
      </c>
      <c r="G21" s="35">
        <v>3.6414</v>
      </c>
      <c r="H21" s="35">
        <v>0</v>
      </c>
      <c r="I21" s="35">
        <v>0.48899999999999999</v>
      </c>
      <c r="J21" s="35">
        <v>0</v>
      </c>
      <c r="K21" s="35">
        <v>0</v>
      </c>
      <c r="L21" s="35">
        <v>64.953000000000003</v>
      </c>
      <c r="M21" s="35">
        <v>427.32081699999998</v>
      </c>
      <c r="N21" s="35">
        <v>6.9165000000000001</v>
      </c>
      <c r="O21" s="35">
        <v>5.4705000000000004</v>
      </c>
      <c r="P21" s="35">
        <v>0</v>
      </c>
      <c r="Q21" s="35">
        <v>3.60825</v>
      </c>
      <c r="R21" s="35">
        <v>118.175</v>
      </c>
    </row>
    <row r="22" spans="2:18" x14ac:dyDescent="0.25">
      <c r="B22" s="20" t="s">
        <v>117</v>
      </c>
      <c r="C22" s="38">
        <v>0.155</v>
      </c>
      <c r="D22" s="38">
        <v>12.33376</v>
      </c>
      <c r="E22" s="38">
        <v>10.4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10.4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</row>
    <row r="23" spans="2:18" x14ac:dyDescent="0.25">
      <c r="B23" s="17" t="s">
        <v>112</v>
      </c>
      <c r="C23" s="11"/>
      <c r="D23" s="11"/>
      <c r="E23" s="11"/>
    </row>
    <row r="24" spans="2:18" x14ac:dyDescent="0.25">
      <c r="B24" s="17" t="s">
        <v>67</v>
      </c>
      <c r="C24" s="11"/>
      <c r="D24" s="11"/>
      <c r="E24" s="11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2:18" x14ac:dyDescent="0.25">
      <c r="B25" s="17" t="s">
        <v>103</v>
      </c>
      <c r="D25" s="39"/>
      <c r="E25" s="39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</row>
    <row r="26" spans="2:18" x14ac:dyDescent="0.25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2:18" x14ac:dyDescent="0.25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2:18" x14ac:dyDescent="0.25">
      <c r="C28" s="26"/>
      <c r="D28" s="26"/>
      <c r="E28" s="26"/>
    </row>
  </sheetData>
  <sheetProtection algorithmName="SHA-512" hashValue="FpkJzohOx8fWYoboWjc/VohbcmxhT2afff7p98x0UU2cBn0H66YUgEmH+fnTUGypXd5iDQZgXopeXCR43swrKw==" saltValue="ufWHnl2/QlHjRMKPfvn6+g==" spinCount="100000" sheet="1" objects="1" scenarios="1"/>
  <mergeCells count="16">
    <mergeCell ref="R4:R5"/>
    <mergeCell ref="Q4:Q5"/>
    <mergeCell ref="P4:P5"/>
    <mergeCell ref="E4:E5"/>
    <mergeCell ref="C4:C5"/>
    <mergeCell ref="O4:O5"/>
    <mergeCell ref="N4:N5"/>
    <mergeCell ref="M4:M5"/>
    <mergeCell ref="L4:L5"/>
    <mergeCell ref="K4:K5"/>
    <mergeCell ref="J4:J5"/>
    <mergeCell ref="I4:I5"/>
    <mergeCell ref="D4:D5"/>
    <mergeCell ref="F4:F5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36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69</v>
      </c>
    </row>
    <row r="4" spans="2:18" ht="15" customHeight="1" x14ac:dyDescent="0.25">
      <c r="B4" s="11"/>
      <c r="C4" s="123">
        <v>2023</v>
      </c>
      <c r="D4" s="123">
        <v>2024</v>
      </c>
      <c r="E4" s="123">
        <v>2025</v>
      </c>
      <c r="F4" s="121">
        <v>45627</v>
      </c>
      <c r="G4" s="121">
        <v>45658</v>
      </c>
      <c r="H4" s="121">
        <v>45689</v>
      </c>
      <c r="I4" s="121">
        <v>45717</v>
      </c>
      <c r="J4" s="121">
        <v>45748</v>
      </c>
      <c r="K4" s="121">
        <v>45778</v>
      </c>
      <c r="L4" s="121">
        <v>45809</v>
      </c>
      <c r="M4" s="121">
        <v>45839</v>
      </c>
      <c r="N4" s="121">
        <v>45870</v>
      </c>
      <c r="O4" s="121">
        <v>45901</v>
      </c>
      <c r="P4" s="121">
        <v>45931</v>
      </c>
      <c r="Q4" s="121">
        <v>45962</v>
      </c>
      <c r="R4" s="121">
        <v>45992</v>
      </c>
    </row>
    <row r="5" spans="2:18" ht="15" customHeight="1" x14ac:dyDescent="0.25">
      <c r="B5" s="11"/>
      <c r="C5" s="124"/>
      <c r="D5" s="124"/>
      <c r="E5" s="124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2:18" ht="15" customHeight="1" x14ac:dyDescent="0.25">
      <c r="B6" s="11"/>
      <c r="C6" s="69"/>
      <c r="D6" s="69"/>
      <c r="E6" s="69"/>
    </row>
    <row r="7" spans="2:18" ht="15" customHeight="1" x14ac:dyDescent="0.25">
      <c r="B7" s="22" t="s">
        <v>118</v>
      </c>
      <c r="C7" s="69">
        <v>0</v>
      </c>
      <c r="D7" s="115">
        <v>1502.94552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</row>
    <row r="8" spans="2:18" ht="15" customHeight="1" x14ac:dyDescent="0.25">
      <c r="B8" s="16" t="s">
        <v>5</v>
      </c>
      <c r="C8" s="71">
        <v>0</v>
      </c>
      <c r="D8" s="116">
        <v>1502.94552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</row>
    <row r="9" spans="2:18" ht="15" customHeight="1" x14ac:dyDescent="0.25">
      <c r="B9" s="16" t="s">
        <v>26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</row>
    <row r="10" spans="2:18" ht="15" customHeight="1" x14ac:dyDescent="0.25">
      <c r="B10" s="16" t="s">
        <v>27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</row>
    <row r="11" spans="2:18" ht="15" customHeight="1" x14ac:dyDescent="0.25">
      <c r="B11" s="16" t="s">
        <v>28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</row>
    <row r="12" spans="2:18" ht="15" customHeight="1" x14ac:dyDescent="0.25">
      <c r="B12" s="16"/>
      <c r="C12" s="72"/>
      <c r="D12" s="72"/>
      <c r="E12" s="72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2:18" ht="15" customHeight="1" x14ac:dyDescent="0.25">
      <c r="B13" s="22" t="s">
        <v>119</v>
      </c>
      <c r="C13" s="37">
        <f t="shared" ref="C13" si="0">C14+C15+C16+C18</f>
        <v>92.316964999999996</v>
      </c>
      <c r="D13" s="37">
        <v>1392.4291070000002</v>
      </c>
      <c r="E13" s="37">
        <v>110.64545000000001</v>
      </c>
      <c r="F13" s="37">
        <f t="shared" ref="F13" si="1">F14+F15+F16+F18</f>
        <v>10.969239999999999</v>
      </c>
      <c r="G13" s="37">
        <f t="shared" ref="G13:K13" si="2">G14+G15+G16+G18</f>
        <v>7.8840399999999997</v>
      </c>
      <c r="H13" s="37">
        <f t="shared" si="2"/>
        <v>4.8455199999999996</v>
      </c>
      <c r="I13" s="37">
        <f t="shared" si="2"/>
        <v>4.37568</v>
      </c>
      <c r="J13" s="37">
        <f t="shared" si="2"/>
        <v>10.301030000000001</v>
      </c>
      <c r="K13" s="37">
        <f t="shared" si="2"/>
        <v>6.0661500000000004</v>
      </c>
      <c r="L13" s="37">
        <f t="shared" ref="L13:M13" si="3">L14+L15+L16+L18</f>
        <v>7.9412399999999996</v>
      </c>
      <c r="M13" s="37">
        <f t="shared" si="3"/>
        <v>26.109245000000001</v>
      </c>
      <c r="N13" s="37">
        <f t="shared" ref="N13:R13" si="4">N14+N15+N16+N18</f>
        <v>12.512040000000001</v>
      </c>
      <c r="O13" s="37">
        <f t="shared" si="4"/>
        <v>9.0129000000000001</v>
      </c>
      <c r="P13" s="37">
        <f t="shared" si="4"/>
        <v>5.4950999999999999</v>
      </c>
      <c r="Q13" s="37">
        <f t="shared" si="4"/>
        <v>2.8076300000000001</v>
      </c>
      <c r="R13" s="37">
        <f t="shared" si="4"/>
        <v>13.294874999999999</v>
      </c>
    </row>
    <row r="14" spans="2:18" ht="15" customHeight="1" x14ac:dyDescent="0.25">
      <c r="B14" s="16" t="s">
        <v>5</v>
      </c>
      <c r="C14" s="35">
        <v>72.835674999999995</v>
      </c>
      <c r="D14" s="35">
        <v>146.62500700000004</v>
      </c>
      <c r="E14" s="35">
        <v>101.73775000000001</v>
      </c>
      <c r="F14" s="35">
        <v>10.969239999999999</v>
      </c>
      <c r="G14" s="35">
        <v>7.3790399999999998</v>
      </c>
      <c r="H14" s="35">
        <v>4.8455199999999996</v>
      </c>
      <c r="I14" s="35">
        <v>3.8706800000000001</v>
      </c>
      <c r="J14" s="35">
        <v>5.3621299999999996</v>
      </c>
      <c r="K14" s="35">
        <v>6.0661500000000004</v>
      </c>
      <c r="L14" s="35">
        <v>6.4412399999999996</v>
      </c>
      <c r="M14" s="35">
        <v>26.109245000000001</v>
      </c>
      <c r="N14" s="35">
        <v>11.053240000000001</v>
      </c>
      <c r="O14" s="35">
        <v>9.0129000000000001</v>
      </c>
      <c r="P14" s="35">
        <v>5.4950999999999999</v>
      </c>
      <c r="Q14" s="35">
        <v>2.8076300000000001</v>
      </c>
      <c r="R14" s="35">
        <v>13.294874999999999</v>
      </c>
    </row>
    <row r="15" spans="2:18" ht="15" customHeight="1" x14ac:dyDescent="0.25">
      <c r="B15" s="16" t="s">
        <v>26</v>
      </c>
      <c r="C15" s="35">
        <v>0</v>
      </c>
      <c r="D15" s="35">
        <v>1167.2090000000001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</row>
    <row r="16" spans="2:18" ht="15" customHeight="1" x14ac:dyDescent="0.25">
      <c r="B16" s="16" t="s">
        <v>27</v>
      </c>
      <c r="C16" s="35">
        <v>16.038</v>
      </c>
      <c r="D16" s="35">
        <v>78.595100000000002</v>
      </c>
      <c r="E16" s="35">
        <v>8.9077000000000002</v>
      </c>
      <c r="F16" s="35">
        <v>0</v>
      </c>
      <c r="G16" s="35">
        <v>0.505</v>
      </c>
      <c r="H16" s="35">
        <v>0</v>
      </c>
      <c r="I16" s="35">
        <v>0.505</v>
      </c>
      <c r="J16" s="35">
        <v>4.9389000000000003</v>
      </c>
      <c r="K16" s="35">
        <v>0</v>
      </c>
      <c r="L16" s="35">
        <v>1.5</v>
      </c>
      <c r="M16" s="35">
        <v>0</v>
      </c>
      <c r="N16" s="35">
        <v>1.4588000000000001</v>
      </c>
      <c r="O16" s="35">
        <v>0</v>
      </c>
      <c r="P16" s="35">
        <v>0</v>
      </c>
      <c r="Q16" s="35">
        <v>0</v>
      </c>
      <c r="R16" s="35">
        <v>0</v>
      </c>
    </row>
    <row r="17" spans="2:18" ht="15" customHeight="1" x14ac:dyDescent="0.25">
      <c r="B17" s="15" t="s">
        <v>32</v>
      </c>
      <c r="C17" s="35">
        <v>9.0399999999999991</v>
      </c>
      <c r="D17" s="35">
        <v>78.595100000000016</v>
      </c>
      <c r="E17" s="35">
        <v>8.9077000000000002</v>
      </c>
      <c r="F17" s="35">
        <v>0</v>
      </c>
      <c r="G17" s="35">
        <v>0.505</v>
      </c>
      <c r="H17" s="35">
        <v>0</v>
      </c>
      <c r="I17" s="35">
        <v>0.505</v>
      </c>
      <c r="J17" s="35">
        <v>4.9389000000000003</v>
      </c>
      <c r="K17" s="35">
        <v>0</v>
      </c>
      <c r="L17" s="35">
        <v>1.5</v>
      </c>
      <c r="M17" s="35">
        <v>0</v>
      </c>
      <c r="N17" s="35">
        <v>1.4588000000000001</v>
      </c>
      <c r="O17" s="35">
        <v>0</v>
      </c>
      <c r="P17" s="35">
        <v>0</v>
      </c>
      <c r="Q17" s="35">
        <v>0</v>
      </c>
      <c r="R17" s="35">
        <v>0</v>
      </c>
    </row>
    <row r="18" spans="2:18" ht="15" customHeight="1" x14ac:dyDescent="0.25">
      <c r="B18" s="16" t="s">
        <v>28</v>
      </c>
      <c r="C18" s="35">
        <v>3.4432900000000002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</row>
    <row r="19" spans="2:18" ht="15" customHeight="1" x14ac:dyDescent="0.25">
      <c r="B19" s="14"/>
      <c r="C19" s="72"/>
      <c r="D19" s="73"/>
      <c r="E19" s="72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</row>
    <row r="20" spans="2:18" ht="15" customHeight="1" x14ac:dyDescent="0.25">
      <c r="B20" s="22" t="s">
        <v>120</v>
      </c>
      <c r="C20" s="37">
        <v>67.971500000000006</v>
      </c>
      <c r="D20" s="37">
        <v>127.33575999999999</v>
      </c>
      <c r="E20" s="37">
        <v>640.974467</v>
      </c>
      <c r="F20" s="37">
        <v>0.85</v>
      </c>
      <c r="G20" s="37">
        <v>3.6414</v>
      </c>
      <c r="H20" s="37">
        <v>0</v>
      </c>
      <c r="I20" s="37">
        <v>0.48899999999999999</v>
      </c>
      <c r="J20" s="37">
        <v>0</v>
      </c>
      <c r="K20" s="37">
        <f>+K25+K26</f>
        <v>10.4</v>
      </c>
      <c r="L20" s="37">
        <f>+L21+L22+L25+L26</f>
        <v>64.953000000000003</v>
      </c>
      <c r="M20" s="37">
        <f t="shared" ref="M20:P20" si="5">+M22+M23</f>
        <v>427.32081699999998</v>
      </c>
      <c r="N20" s="37">
        <f t="shared" si="5"/>
        <v>6.9165000000000001</v>
      </c>
      <c r="O20" s="37">
        <f t="shared" si="5"/>
        <v>5.4705000000000004</v>
      </c>
      <c r="P20" s="37">
        <f t="shared" si="5"/>
        <v>0</v>
      </c>
      <c r="Q20" s="37">
        <f>+Q22+Q23+Q25+Q26</f>
        <v>6.4158799999999996</v>
      </c>
      <c r="R20" s="37">
        <f t="shared" ref="R20" si="6">+R22+R23+R25+R26</f>
        <v>118.175</v>
      </c>
    </row>
    <row r="21" spans="2:18" ht="15" customHeight="1" x14ac:dyDescent="0.25">
      <c r="B21" s="25" t="s">
        <v>13</v>
      </c>
      <c r="C21" s="35"/>
      <c r="D21" s="35"/>
      <c r="E21" s="35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2:18" ht="15" customHeight="1" x14ac:dyDescent="0.25">
      <c r="B22" s="15" t="s">
        <v>29</v>
      </c>
      <c r="C22" s="35">
        <v>1.7251000000000001</v>
      </c>
      <c r="D22" s="35">
        <v>12.33376</v>
      </c>
      <c r="E22" s="35">
        <v>207.1318</v>
      </c>
      <c r="F22" s="35">
        <v>0.85</v>
      </c>
      <c r="G22" s="35">
        <v>3.6414</v>
      </c>
      <c r="H22" s="35">
        <v>0</v>
      </c>
      <c r="I22" s="35">
        <v>0.48899999999999999</v>
      </c>
      <c r="J22" s="35">
        <v>0</v>
      </c>
      <c r="K22" s="35">
        <v>0</v>
      </c>
      <c r="L22" s="35">
        <v>64.953000000000003</v>
      </c>
      <c r="M22" s="35">
        <v>3.8781500000000002</v>
      </c>
      <c r="N22" s="35">
        <v>6.9165000000000001</v>
      </c>
      <c r="O22" s="35">
        <v>5.4705000000000004</v>
      </c>
      <c r="P22" s="35">
        <v>0</v>
      </c>
      <c r="Q22" s="35">
        <v>3.60825</v>
      </c>
      <c r="R22" s="35">
        <v>118.175</v>
      </c>
    </row>
    <row r="23" spans="2:18" ht="15" customHeight="1" x14ac:dyDescent="0.25">
      <c r="B23" s="15" t="s">
        <v>61</v>
      </c>
      <c r="C23" s="35">
        <v>0</v>
      </c>
      <c r="D23" s="35">
        <v>0</v>
      </c>
      <c r="E23" s="35">
        <v>423.44266699999997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423.44266699999997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</row>
    <row r="24" spans="2:18" s="34" customFormat="1" ht="15.75" customHeight="1" x14ac:dyDescent="0.25">
      <c r="B24" s="15" t="s">
        <v>60</v>
      </c>
      <c r="C24" s="35">
        <v>1.7251000000000001</v>
      </c>
      <c r="D24" s="35">
        <v>12.33376</v>
      </c>
      <c r="E24" s="35">
        <v>3.6414</v>
      </c>
      <c r="F24" s="35">
        <v>0.85</v>
      </c>
      <c r="G24" s="35">
        <v>3.6414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</row>
    <row r="25" spans="2:18" s="34" customFormat="1" ht="15.75" customHeight="1" x14ac:dyDescent="0.25">
      <c r="B25" s="15" t="s">
        <v>115</v>
      </c>
      <c r="C25" s="35">
        <v>0</v>
      </c>
      <c r="D25" s="35">
        <v>0</v>
      </c>
      <c r="E25" s="35">
        <v>0.4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0.4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2.8076300000000001</v>
      </c>
      <c r="R25" s="35">
        <v>0</v>
      </c>
    </row>
    <row r="26" spans="2:18" s="34" customFormat="1" ht="15.75" customHeight="1" x14ac:dyDescent="0.25">
      <c r="B26" s="15" t="s">
        <v>116</v>
      </c>
      <c r="C26" s="35">
        <v>0</v>
      </c>
      <c r="D26" s="35">
        <v>0</v>
      </c>
      <c r="E26" s="35">
        <v>10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10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</row>
    <row r="27" spans="2:18" ht="15" customHeight="1" x14ac:dyDescent="0.25">
      <c r="B27" s="23"/>
      <c r="C27" s="35"/>
      <c r="D27" s="35"/>
      <c r="E27" s="35"/>
    </row>
    <row r="28" spans="2:18" ht="15" customHeight="1" x14ac:dyDescent="0.25">
      <c r="B28" s="22" t="s">
        <v>81</v>
      </c>
      <c r="C28" s="35"/>
      <c r="D28" s="35"/>
      <c r="E28" s="35"/>
    </row>
    <row r="29" spans="2:18" ht="15" customHeight="1" x14ac:dyDescent="0.25">
      <c r="B29" s="14" t="s">
        <v>5</v>
      </c>
      <c r="C29" s="35"/>
      <c r="D29" s="35"/>
      <c r="E29" s="35"/>
    </row>
    <row r="30" spans="2:18" ht="15" customHeight="1" x14ac:dyDescent="0.25">
      <c r="B30" s="15" t="s">
        <v>30</v>
      </c>
      <c r="C30" s="67">
        <v>9350</v>
      </c>
      <c r="D30" s="67">
        <v>9395</v>
      </c>
      <c r="E30" s="67">
        <v>13212.5</v>
      </c>
      <c r="F30" s="67">
        <v>9395</v>
      </c>
      <c r="G30" s="67">
        <v>10395</v>
      </c>
      <c r="H30" s="67">
        <v>10000</v>
      </c>
      <c r="I30" s="67">
        <v>10395</v>
      </c>
      <c r="J30" s="67">
        <v>11950</v>
      </c>
      <c r="K30" s="67">
        <v>11500</v>
      </c>
      <c r="L30" s="67">
        <v>10910</v>
      </c>
      <c r="M30" s="67">
        <v>12150</v>
      </c>
      <c r="N30" s="67">
        <v>13580</v>
      </c>
      <c r="O30" s="67">
        <v>12875</v>
      </c>
      <c r="P30" s="67">
        <v>13850</v>
      </c>
      <c r="Q30" s="67">
        <v>13850</v>
      </c>
      <c r="R30" s="67">
        <v>13212.5</v>
      </c>
    </row>
    <row r="31" spans="2:18" ht="15" customHeight="1" x14ac:dyDescent="0.25">
      <c r="B31" s="21" t="s">
        <v>31</v>
      </c>
      <c r="C31" s="68">
        <v>3950</v>
      </c>
      <c r="D31" s="68">
        <v>7900</v>
      </c>
      <c r="E31" s="68">
        <v>11250</v>
      </c>
      <c r="F31" s="68">
        <v>7900</v>
      </c>
      <c r="G31" s="68">
        <v>8940</v>
      </c>
      <c r="H31" s="68">
        <v>8700</v>
      </c>
      <c r="I31" s="68">
        <v>9700</v>
      </c>
      <c r="J31" s="68">
        <v>9750</v>
      </c>
      <c r="K31" s="68">
        <v>12000</v>
      </c>
      <c r="L31" s="68">
        <v>11000</v>
      </c>
      <c r="M31" s="68">
        <v>12600</v>
      </c>
      <c r="N31" s="68">
        <v>12550</v>
      </c>
      <c r="O31" s="68">
        <v>12250</v>
      </c>
      <c r="P31" s="68">
        <v>13100</v>
      </c>
      <c r="Q31" s="68">
        <v>12650</v>
      </c>
      <c r="R31" s="68">
        <v>11250</v>
      </c>
    </row>
    <row r="32" spans="2:18" ht="15" customHeight="1" x14ac:dyDescent="0.25">
      <c r="B32" s="17" t="s">
        <v>112</v>
      </c>
      <c r="C32" s="11"/>
      <c r="D32" s="11"/>
      <c r="E32" s="11"/>
    </row>
    <row r="33" spans="2:5" ht="15" customHeight="1" x14ac:dyDescent="0.25">
      <c r="B33" s="17" t="s">
        <v>67</v>
      </c>
      <c r="C33" s="11"/>
      <c r="D33" s="11"/>
      <c r="E33" s="11"/>
    </row>
    <row r="34" spans="2:5" ht="15" customHeight="1" x14ac:dyDescent="0.25">
      <c r="B34" s="17" t="s">
        <v>62</v>
      </c>
      <c r="C34" s="11"/>
      <c r="D34" s="11"/>
      <c r="E34" s="11"/>
    </row>
    <row r="35" spans="2:5" ht="15" customHeight="1" x14ac:dyDescent="0.25">
      <c r="B35" s="10"/>
    </row>
    <row r="36" spans="2:5" ht="15" customHeight="1" x14ac:dyDescent="0.25">
      <c r="B36" s="10"/>
    </row>
  </sheetData>
  <sheetProtection algorithmName="SHA-512" hashValue="QcIBGwjd/2gtQ4OcLXJ3QE5UZCZrRKQiw0+uhn7EGfFkrRg3riX191M0RygUK8dVwfvh5Iv7Ll+EslyEGJogjg==" saltValue="++bzMDL+EqvoaHADu0DsQA==" spinCount="100000" sheet="1" objects="1" scenarios="1"/>
  <mergeCells count="16">
    <mergeCell ref="O4:O5"/>
    <mergeCell ref="N4:N5"/>
    <mergeCell ref="M4:M5"/>
    <mergeCell ref="R4:R5"/>
    <mergeCell ref="Q4:Q5"/>
    <mergeCell ref="P4:P5"/>
    <mergeCell ref="L4:L5"/>
    <mergeCell ref="K4:K5"/>
    <mergeCell ref="J4:J5"/>
    <mergeCell ref="E4:E5"/>
    <mergeCell ref="C4:C5"/>
    <mergeCell ref="I4:I5"/>
    <mergeCell ref="H4:H5"/>
    <mergeCell ref="G4:G5"/>
    <mergeCell ref="D4:D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39"/>
  <sheetViews>
    <sheetView workbookViewId="0">
      <pane xSplit="5" ySplit="5" topLeftCell="F6" activePane="bottomRight" state="frozen"/>
      <selection activeCell="B26" sqref="B26"/>
      <selection pane="topRight" activeCell="B26" sqref="B26"/>
      <selection pane="bottomLeft" activeCell="B26" sqref="B26"/>
      <selection pane="bottomRight"/>
    </sheetView>
  </sheetViews>
  <sheetFormatPr defaultRowHeight="15" customHeight="1" x14ac:dyDescent="0.25"/>
  <cols>
    <col min="1" max="1" width="3.7109375" style="1" customWidth="1"/>
    <col min="2" max="2" width="61" style="1" customWidth="1"/>
    <col min="3" max="19" width="10.7109375" style="1" customWidth="1"/>
    <col min="20" max="16384" width="9.140625" style="1"/>
  </cols>
  <sheetData>
    <row r="3" spans="2:19" ht="15" customHeight="1" x14ac:dyDescent="0.25">
      <c r="B3" s="19" t="s">
        <v>113</v>
      </c>
    </row>
    <row r="4" spans="2:19" ht="15" customHeight="1" x14ac:dyDescent="0.25">
      <c r="B4" s="11"/>
      <c r="C4" s="123">
        <v>2023</v>
      </c>
      <c r="D4" s="123">
        <v>2024</v>
      </c>
      <c r="E4" s="123">
        <v>2025</v>
      </c>
      <c r="F4" s="121">
        <v>45627</v>
      </c>
      <c r="G4" s="121">
        <v>45658</v>
      </c>
      <c r="H4" s="121">
        <v>45689</v>
      </c>
      <c r="I4" s="121">
        <v>45717</v>
      </c>
      <c r="J4" s="121">
        <v>45748</v>
      </c>
      <c r="K4" s="121">
        <v>45778</v>
      </c>
      <c r="L4" s="121">
        <v>45809</v>
      </c>
      <c r="M4" s="121">
        <v>45839</v>
      </c>
      <c r="N4" s="121">
        <v>45870</v>
      </c>
      <c r="O4" s="121">
        <v>45901</v>
      </c>
      <c r="P4" s="121">
        <v>45931</v>
      </c>
      <c r="Q4" s="121">
        <v>45962</v>
      </c>
      <c r="R4" s="121">
        <v>45992</v>
      </c>
      <c r="S4" s="95"/>
    </row>
    <row r="5" spans="2:19" ht="15" customHeight="1" x14ac:dyDescent="0.25">
      <c r="B5" s="11"/>
      <c r="C5" s="124"/>
      <c r="D5" s="124"/>
      <c r="E5" s="124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95"/>
    </row>
    <row r="6" spans="2:19" ht="15" customHeight="1" x14ac:dyDescent="0.25">
      <c r="B6" s="11"/>
      <c r="C6" s="46"/>
      <c r="D6" s="46"/>
      <c r="E6" s="46"/>
    </row>
    <row r="7" spans="2:19" s="77" customFormat="1" ht="15" customHeight="1" x14ac:dyDescent="0.25">
      <c r="B7" s="13" t="s">
        <v>111</v>
      </c>
      <c r="C7" s="37">
        <f t="shared" ref="C7:R7" si="0">C8+C24</f>
        <v>16000</v>
      </c>
      <c r="D7" s="37">
        <f t="shared" si="0"/>
        <v>19967.688000000006</v>
      </c>
      <c r="E7" s="37">
        <f t="shared" si="0"/>
        <v>24557.7</v>
      </c>
      <c r="F7" s="37">
        <f t="shared" si="0"/>
        <v>0</v>
      </c>
      <c r="G7" s="37">
        <f t="shared" si="0"/>
        <v>0</v>
      </c>
      <c r="H7" s="37">
        <f t="shared" si="0"/>
        <v>800</v>
      </c>
      <c r="I7" s="37">
        <f t="shared" si="0"/>
        <v>1600</v>
      </c>
      <c r="J7" s="37">
        <f t="shared" si="0"/>
        <v>3101.7000000000003</v>
      </c>
      <c r="K7" s="37">
        <f t="shared" si="0"/>
        <v>3816.002</v>
      </c>
      <c r="L7" s="37">
        <f t="shared" si="0"/>
        <v>0</v>
      </c>
      <c r="M7" s="37">
        <f t="shared" si="0"/>
        <v>4483.9979999999996</v>
      </c>
      <c r="N7" s="37">
        <f t="shared" si="0"/>
        <v>2400</v>
      </c>
      <c r="O7" s="37">
        <f t="shared" si="0"/>
        <v>1300</v>
      </c>
      <c r="P7" s="37">
        <f t="shared" si="0"/>
        <v>3998</v>
      </c>
      <c r="Q7" s="37">
        <f t="shared" si="0"/>
        <v>2258</v>
      </c>
      <c r="R7" s="37">
        <f t="shared" si="0"/>
        <v>800</v>
      </c>
      <c r="S7" s="37"/>
    </row>
    <row r="8" spans="2:19" s="78" customFormat="1" ht="15" customHeight="1" x14ac:dyDescent="0.25">
      <c r="B8" s="45" t="s">
        <v>96</v>
      </c>
      <c r="C8" s="36">
        <f t="shared" ref="C8:K8" si="1">C9+C13</f>
        <v>15900</v>
      </c>
      <c r="D8" s="36">
        <f t="shared" si="1"/>
        <v>19967.688000000006</v>
      </c>
      <c r="E8" s="36">
        <f t="shared" si="1"/>
        <v>24557.7</v>
      </c>
      <c r="F8" s="36">
        <f t="shared" si="1"/>
        <v>0</v>
      </c>
      <c r="G8" s="36">
        <f t="shared" si="1"/>
        <v>0</v>
      </c>
      <c r="H8" s="36">
        <f t="shared" si="1"/>
        <v>800</v>
      </c>
      <c r="I8" s="36">
        <f t="shared" si="1"/>
        <v>1600</v>
      </c>
      <c r="J8" s="36">
        <f t="shared" si="1"/>
        <v>3101.7000000000003</v>
      </c>
      <c r="K8" s="36">
        <f t="shared" si="1"/>
        <v>3816.002</v>
      </c>
      <c r="L8" s="36">
        <f t="shared" ref="L8:M8" si="2">L9+L13</f>
        <v>0</v>
      </c>
      <c r="M8" s="36">
        <f t="shared" si="2"/>
        <v>4483.9979999999996</v>
      </c>
      <c r="N8" s="36">
        <f t="shared" ref="N8:R8" si="3">N9+N13</f>
        <v>2400</v>
      </c>
      <c r="O8" s="36">
        <f t="shared" si="3"/>
        <v>1300</v>
      </c>
      <c r="P8" s="36">
        <f t="shared" si="3"/>
        <v>3998</v>
      </c>
      <c r="Q8" s="36">
        <f t="shared" si="3"/>
        <v>2258</v>
      </c>
      <c r="R8" s="36">
        <f t="shared" si="3"/>
        <v>800</v>
      </c>
      <c r="S8" s="36"/>
    </row>
    <row r="9" spans="2:19" s="78" customFormat="1" ht="15" customHeight="1" x14ac:dyDescent="0.25">
      <c r="B9" s="74" t="s">
        <v>6</v>
      </c>
      <c r="C9" s="75">
        <f t="shared" ref="C9:E9" si="4">C10+C11+C12</f>
        <v>15460.468000000001</v>
      </c>
      <c r="D9" s="75">
        <f t="shared" si="4"/>
        <v>19655.200000000004</v>
      </c>
      <c r="E9" s="75">
        <f t="shared" si="4"/>
        <v>24190.985000000001</v>
      </c>
      <c r="F9" s="75">
        <f>F10+F11+F12</f>
        <v>0</v>
      </c>
      <c r="G9" s="75">
        <f>G10+G11+G12</f>
        <v>0</v>
      </c>
      <c r="H9" s="75">
        <f t="shared" ref="H9:K9" si="5">H10+H11+H12</f>
        <v>800</v>
      </c>
      <c r="I9" s="75">
        <f t="shared" si="5"/>
        <v>1600</v>
      </c>
      <c r="J9" s="75">
        <f t="shared" si="5"/>
        <v>3098.3</v>
      </c>
      <c r="K9" s="75">
        <f t="shared" si="5"/>
        <v>3672</v>
      </c>
      <c r="L9" s="75">
        <f t="shared" ref="L9:R9" si="6">L10+L11+L12</f>
        <v>0</v>
      </c>
      <c r="M9" s="75">
        <f t="shared" si="6"/>
        <v>4402.9849999999997</v>
      </c>
      <c r="N9" s="75">
        <f t="shared" si="6"/>
        <v>2395.7399999999998</v>
      </c>
      <c r="O9" s="75">
        <f t="shared" si="6"/>
        <v>1297.96</v>
      </c>
      <c r="P9" s="75">
        <f t="shared" si="6"/>
        <v>3990</v>
      </c>
      <c r="Q9" s="75">
        <f t="shared" si="6"/>
        <v>2134</v>
      </c>
      <c r="R9" s="75">
        <f t="shared" si="6"/>
        <v>800</v>
      </c>
      <c r="S9" s="75"/>
    </row>
    <row r="10" spans="2:19" ht="15" customHeight="1" x14ac:dyDescent="0.25">
      <c r="B10" s="23" t="s">
        <v>9</v>
      </c>
      <c r="C10" s="35">
        <v>10766.611000000001</v>
      </c>
      <c r="D10" s="35">
        <v>10628.171000000002</v>
      </c>
      <c r="E10" s="35">
        <v>10525.998</v>
      </c>
      <c r="F10" s="35">
        <v>0</v>
      </c>
      <c r="G10" s="35">
        <v>0</v>
      </c>
      <c r="H10" s="35">
        <v>218.18100000000001</v>
      </c>
      <c r="I10" s="35">
        <v>736.84199999999998</v>
      </c>
      <c r="J10" s="35">
        <v>2002.952</v>
      </c>
      <c r="K10" s="35">
        <v>1269.3130000000001</v>
      </c>
      <c r="L10" s="35">
        <v>0</v>
      </c>
      <c r="M10" s="35">
        <v>1829.961</v>
      </c>
      <c r="N10" s="35">
        <v>805.27</v>
      </c>
      <c r="O10" s="35">
        <v>761.25900000000001</v>
      </c>
      <c r="P10" s="35">
        <v>1637.22</v>
      </c>
      <c r="Q10" s="35">
        <f>165+100+200</f>
        <v>465</v>
      </c>
      <c r="R10" s="35">
        <v>800</v>
      </c>
      <c r="S10" s="35"/>
    </row>
    <row r="11" spans="2:19" ht="15" customHeight="1" x14ac:dyDescent="0.25">
      <c r="B11" s="23" t="s">
        <v>35</v>
      </c>
      <c r="C11" s="35">
        <v>4693.857</v>
      </c>
      <c r="D11" s="35">
        <v>9027.0290000000005</v>
      </c>
      <c r="E11" s="35">
        <v>13664.986999999999</v>
      </c>
      <c r="F11" s="35">
        <v>0</v>
      </c>
      <c r="G11" s="35">
        <v>0</v>
      </c>
      <c r="H11" s="35">
        <v>581.81899999999996</v>
      </c>
      <c r="I11" s="35">
        <v>863.15800000000002</v>
      </c>
      <c r="J11" s="35">
        <v>1095.348</v>
      </c>
      <c r="K11" s="35">
        <v>2402.6869999999999</v>
      </c>
      <c r="L11" s="35">
        <v>0</v>
      </c>
      <c r="M11" s="35">
        <v>2573.0239999999999</v>
      </c>
      <c r="N11" s="35">
        <v>1590.47</v>
      </c>
      <c r="O11" s="35">
        <v>536.70100000000002</v>
      </c>
      <c r="P11" s="35">
        <v>2352.7800000000002</v>
      </c>
      <c r="Q11" s="35">
        <f>398+398+239.4+293.6+340</f>
        <v>1669</v>
      </c>
      <c r="R11" s="35">
        <v>0</v>
      </c>
      <c r="S11" s="35"/>
    </row>
    <row r="12" spans="2:19" ht="15" customHeight="1" x14ac:dyDescent="0.25">
      <c r="B12" s="23" t="s">
        <v>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/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/>
    </row>
    <row r="13" spans="2:19" s="78" customFormat="1" ht="15" customHeight="1" x14ac:dyDescent="0.25">
      <c r="B13" s="74" t="s">
        <v>7</v>
      </c>
      <c r="C13" s="75">
        <f t="shared" ref="C13:D13" si="7">C15+C19+C23+C14</f>
        <v>439.53200000000004</v>
      </c>
      <c r="D13" s="75">
        <f t="shared" si="7"/>
        <v>312.488</v>
      </c>
      <c r="E13" s="75">
        <f>E15+E19+E23+E14</f>
        <v>366.71500000000003</v>
      </c>
      <c r="F13" s="75">
        <f t="shared" ref="F13" si="8">F15+F19+F23</f>
        <v>0</v>
      </c>
      <c r="G13" s="75">
        <f t="shared" ref="G13:K13" si="9">G15+G19+G23</f>
        <v>0</v>
      </c>
      <c r="H13" s="75">
        <f t="shared" si="9"/>
        <v>0</v>
      </c>
      <c r="I13" s="75">
        <f t="shared" si="9"/>
        <v>0</v>
      </c>
      <c r="J13" s="75">
        <f t="shared" si="9"/>
        <v>3.4</v>
      </c>
      <c r="K13" s="75">
        <f t="shared" si="9"/>
        <v>144.00200000000001</v>
      </c>
      <c r="L13" s="75">
        <f t="shared" ref="L13:M13" si="10">L15+L19+L23</f>
        <v>0</v>
      </c>
      <c r="M13" s="75">
        <f t="shared" si="10"/>
        <v>81.013000000000005</v>
      </c>
      <c r="N13" s="75">
        <f t="shared" ref="N13:R13" si="11">+N14+N15+N19+N23</f>
        <v>4.26</v>
      </c>
      <c r="O13" s="75">
        <f t="shared" si="11"/>
        <v>2.04</v>
      </c>
      <c r="P13" s="75">
        <f t="shared" si="11"/>
        <v>8</v>
      </c>
      <c r="Q13" s="75">
        <f t="shared" si="11"/>
        <v>124</v>
      </c>
      <c r="R13" s="75">
        <f t="shared" si="11"/>
        <v>0</v>
      </c>
      <c r="S13" s="75"/>
    </row>
    <row r="14" spans="2:19" s="78" customFormat="1" ht="15" customHeight="1" x14ac:dyDescent="0.25">
      <c r="B14" s="23" t="s">
        <v>35</v>
      </c>
      <c r="C14" s="35">
        <v>0</v>
      </c>
      <c r="D14" s="35">
        <v>0</v>
      </c>
      <c r="E14" s="35">
        <v>136</v>
      </c>
      <c r="F14" s="35">
        <v>0</v>
      </c>
      <c r="G14" s="35"/>
      <c r="H14" s="35"/>
      <c r="I14" s="35"/>
      <c r="J14" s="35"/>
      <c r="K14" s="35"/>
      <c r="L14" s="35"/>
      <c r="M14" s="35"/>
      <c r="N14" s="35">
        <v>4</v>
      </c>
      <c r="O14" s="35">
        <v>2</v>
      </c>
      <c r="P14" s="35">
        <v>8</v>
      </c>
      <c r="Q14" s="35">
        <f>2+120</f>
        <v>122</v>
      </c>
      <c r="R14" s="35">
        <v>0</v>
      </c>
      <c r="S14" s="35"/>
    </row>
    <row r="15" spans="2:19" ht="15" customHeight="1" x14ac:dyDescent="0.25">
      <c r="B15" s="23" t="s">
        <v>30</v>
      </c>
      <c r="C15" s="35">
        <v>87.844999999999999</v>
      </c>
      <c r="D15" s="35">
        <v>65</v>
      </c>
      <c r="E15" s="35">
        <v>112.86000000000001</v>
      </c>
      <c r="F15" s="35">
        <v>0</v>
      </c>
      <c r="G15" s="35">
        <v>0</v>
      </c>
      <c r="H15" s="35">
        <v>0</v>
      </c>
      <c r="I15" s="35">
        <v>0</v>
      </c>
      <c r="J15" s="35">
        <v>1.7</v>
      </c>
      <c r="K15" s="35">
        <v>100.25</v>
      </c>
      <c r="L15" s="35">
        <v>0</v>
      </c>
      <c r="M15" s="35">
        <v>10.65</v>
      </c>
      <c r="N15" s="35">
        <v>0.26</v>
      </c>
      <c r="O15" s="35">
        <v>0</v>
      </c>
      <c r="P15" s="35">
        <v>0</v>
      </c>
      <c r="Q15" s="35">
        <v>0</v>
      </c>
      <c r="R15" s="35">
        <v>0</v>
      </c>
      <c r="S15" s="35"/>
    </row>
    <row r="16" spans="2:19" s="49" customFormat="1" ht="15" customHeight="1" x14ac:dyDescent="0.25">
      <c r="B16" s="23" t="s">
        <v>13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</row>
    <row r="17" spans="2:19" s="49" customFormat="1" ht="15" customHeight="1" x14ac:dyDescent="0.25">
      <c r="B17" s="24" t="s">
        <v>36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/>
    </row>
    <row r="18" spans="2:19" s="49" customFormat="1" ht="15" customHeight="1" x14ac:dyDescent="0.25">
      <c r="B18" s="24" t="s">
        <v>37</v>
      </c>
      <c r="C18" s="48">
        <v>87.844999999999999</v>
      </c>
      <c r="D18" s="48">
        <v>65</v>
      </c>
      <c r="E18" s="48">
        <v>45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45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/>
    </row>
    <row r="19" spans="2:19" ht="15" customHeight="1" x14ac:dyDescent="0.25">
      <c r="B19" s="23" t="s">
        <v>31</v>
      </c>
      <c r="C19" s="35">
        <v>328.827</v>
      </c>
      <c r="D19" s="35">
        <v>180.25799999999998</v>
      </c>
      <c r="E19" s="35">
        <v>83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33</v>
      </c>
      <c r="L19" s="35">
        <v>0</v>
      </c>
      <c r="M19" s="35">
        <v>50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/>
    </row>
    <row r="20" spans="2:19" ht="15" customHeight="1" x14ac:dyDescent="0.25">
      <c r="B20" s="23" t="s">
        <v>13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</row>
    <row r="21" spans="2:19" ht="15" customHeight="1" x14ac:dyDescent="0.25">
      <c r="B21" s="24" t="s">
        <v>36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/>
    </row>
    <row r="22" spans="2:19" ht="15" customHeight="1" x14ac:dyDescent="0.25">
      <c r="B22" s="24" t="s">
        <v>37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/>
    </row>
    <row r="23" spans="2:19" ht="15" customHeight="1" x14ac:dyDescent="0.25">
      <c r="B23" s="23" t="s">
        <v>12</v>
      </c>
      <c r="C23" s="35">
        <v>22.86</v>
      </c>
      <c r="D23" s="35">
        <v>67.23</v>
      </c>
      <c r="E23" s="35">
        <v>34.854999999999997</v>
      </c>
      <c r="F23" s="35">
        <v>0</v>
      </c>
      <c r="G23" s="35">
        <v>0</v>
      </c>
      <c r="H23" s="35">
        <v>0</v>
      </c>
      <c r="I23" s="35">
        <v>0</v>
      </c>
      <c r="J23" s="35">
        <v>1.7</v>
      </c>
      <c r="K23" s="35">
        <v>10.752000000000001</v>
      </c>
      <c r="L23" s="35">
        <v>0</v>
      </c>
      <c r="M23" s="35">
        <v>20.363</v>
      </c>
      <c r="N23" s="35">
        <v>0</v>
      </c>
      <c r="O23" s="35">
        <v>0.04</v>
      </c>
      <c r="P23" s="35">
        <v>0</v>
      </c>
      <c r="Q23" s="35">
        <f>2</f>
        <v>2</v>
      </c>
      <c r="R23" s="35">
        <v>0</v>
      </c>
      <c r="S23" s="35"/>
    </row>
    <row r="24" spans="2:19" s="97" customFormat="1" ht="15" customHeight="1" x14ac:dyDescent="0.25">
      <c r="B24" s="45" t="s">
        <v>97</v>
      </c>
      <c r="C24" s="36">
        <v>100</v>
      </c>
      <c r="D24" s="36">
        <v>0</v>
      </c>
      <c r="E24" s="36">
        <v>0</v>
      </c>
      <c r="F24" s="36">
        <f t="shared" ref="F24" si="12">F25+F29+F33</f>
        <v>0</v>
      </c>
      <c r="G24" s="36">
        <f t="shared" ref="G24:J24" si="13">G25+G29+G33</f>
        <v>0</v>
      </c>
      <c r="H24" s="36">
        <f t="shared" si="13"/>
        <v>0</v>
      </c>
      <c r="I24" s="36">
        <f t="shared" si="13"/>
        <v>0</v>
      </c>
      <c r="J24" s="36">
        <f t="shared" si="13"/>
        <v>0</v>
      </c>
      <c r="K24" s="36">
        <f t="shared" ref="K24:L24" si="14">K25+K29+K33</f>
        <v>0</v>
      </c>
      <c r="L24" s="36">
        <f t="shared" si="14"/>
        <v>0</v>
      </c>
      <c r="M24" s="36">
        <f t="shared" ref="M24:N24" si="15">M25+M29+M33</f>
        <v>0</v>
      </c>
      <c r="N24" s="36">
        <f t="shared" si="15"/>
        <v>0</v>
      </c>
      <c r="O24" s="36">
        <f t="shared" ref="O24:P24" si="16">O25+O29+O33</f>
        <v>0</v>
      </c>
      <c r="P24" s="36">
        <f t="shared" si="16"/>
        <v>0</v>
      </c>
      <c r="Q24" s="36">
        <f t="shared" ref="Q24" si="17">Q25+Q29+Q33</f>
        <v>0</v>
      </c>
      <c r="R24" s="36">
        <f t="shared" ref="R24" si="18">R25+R29+R33</f>
        <v>0</v>
      </c>
      <c r="S24" s="36"/>
    </row>
    <row r="25" spans="2:19" ht="15" customHeight="1" x14ac:dyDescent="0.25">
      <c r="B25" s="15" t="s">
        <v>30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/>
    </row>
    <row r="26" spans="2:19" ht="15" customHeight="1" x14ac:dyDescent="0.25">
      <c r="B26" s="15" t="s">
        <v>13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</row>
    <row r="27" spans="2:19" ht="15" customHeight="1" x14ac:dyDescent="0.25">
      <c r="B27" s="23" t="s">
        <v>36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/>
    </row>
    <row r="28" spans="2:19" ht="15" customHeight="1" x14ac:dyDescent="0.25">
      <c r="B28" s="23" t="s">
        <v>37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/>
    </row>
    <row r="29" spans="2:19" ht="15" customHeight="1" x14ac:dyDescent="0.25">
      <c r="B29" s="15" t="s">
        <v>31</v>
      </c>
      <c r="C29" s="35">
        <v>100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/>
    </row>
    <row r="30" spans="2:19" ht="15" customHeight="1" x14ac:dyDescent="0.25">
      <c r="B30" s="15" t="s">
        <v>13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2:19" ht="15" customHeight="1" x14ac:dyDescent="0.25">
      <c r="B31" s="23" t="s">
        <v>36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/>
    </row>
    <row r="32" spans="2:19" ht="15" customHeight="1" x14ac:dyDescent="0.25">
      <c r="B32" s="23" t="s">
        <v>37</v>
      </c>
      <c r="C32" s="35">
        <v>100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/>
    </row>
    <row r="33" spans="2:19" ht="15" customHeight="1" x14ac:dyDescent="0.25">
      <c r="B33" s="21" t="s">
        <v>12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/>
    </row>
    <row r="34" spans="2:19" ht="15" customHeight="1" x14ac:dyDescent="0.25">
      <c r="B34" s="17" t="s">
        <v>112</v>
      </c>
      <c r="C34" s="11"/>
      <c r="D34" s="11"/>
      <c r="E34" s="11"/>
    </row>
    <row r="35" spans="2:19" ht="15" customHeight="1" x14ac:dyDescent="0.25">
      <c r="B35" s="17" t="s">
        <v>67</v>
      </c>
      <c r="C35" s="11"/>
      <c r="D35" s="11"/>
      <c r="E35" s="11"/>
    </row>
    <row r="36" spans="2:19" ht="15" customHeight="1" x14ac:dyDescent="0.25">
      <c r="B36" s="17" t="s">
        <v>66</v>
      </c>
      <c r="C36" s="11"/>
      <c r="D36" s="11"/>
      <c r="E36" s="11"/>
    </row>
    <row r="37" spans="2:19" ht="15" customHeight="1" x14ac:dyDescent="0.25">
      <c r="B37" s="17" t="s">
        <v>108</v>
      </c>
      <c r="C37" s="11"/>
      <c r="D37" s="11"/>
      <c r="E37" s="11"/>
    </row>
    <row r="38" spans="2:19" ht="15" customHeight="1" x14ac:dyDescent="0.25">
      <c r="B38" s="17" t="s">
        <v>109</v>
      </c>
      <c r="C38" s="11"/>
      <c r="D38" s="11"/>
      <c r="E38" s="11"/>
    </row>
    <row r="39" spans="2:19" ht="15" customHeight="1" x14ac:dyDescent="0.25">
      <c r="B39" s="10"/>
    </row>
  </sheetData>
  <sheetProtection algorithmName="SHA-512" hashValue="zz25GRHTBTXnPCgVEhbbftbBjCRcnjgQ3Asx9Hw/Q9BCk5224MrRtk13fFZidRG6Ne6f5v1MmqDVfIGnkYr+kQ==" saltValue="ulyQN171Jc5WA6kuPrYf1A==" spinCount="100000" sheet="1" objects="1" scenarios="1"/>
  <mergeCells count="16">
    <mergeCell ref="R4:R5"/>
    <mergeCell ref="E4:E5"/>
    <mergeCell ref="C4:C5"/>
    <mergeCell ref="Q4:Q5"/>
    <mergeCell ref="P4:P5"/>
    <mergeCell ref="J4:J5"/>
    <mergeCell ref="O4:O5"/>
    <mergeCell ref="N4:N5"/>
    <mergeCell ref="M4:M5"/>
    <mergeCell ref="L4:L5"/>
    <mergeCell ref="K4:K5"/>
    <mergeCell ref="F4:F5"/>
    <mergeCell ref="G4:G5"/>
    <mergeCell ref="H4:H5"/>
    <mergeCell ref="D4:D5"/>
    <mergeCell ref="I4:I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32"/>
  <sheetViews>
    <sheetView workbookViewId="0">
      <pane xSplit="5" ySplit="5" topLeftCell="F6" activePane="bottomRight" state="frozen"/>
      <selection activeCell="A25" sqref="A25:XFD25"/>
      <selection pane="topRight" activeCell="A25" sqref="A25:XFD25"/>
      <selection pane="bottomLeft" activeCell="A25" sqref="A25:XFD25"/>
      <selection pane="bottomRight"/>
    </sheetView>
  </sheetViews>
  <sheetFormatPr defaultRowHeight="15" customHeight="1" x14ac:dyDescent="0.25"/>
  <cols>
    <col min="1" max="1" width="3.7109375" style="1" customWidth="1"/>
    <col min="2" max="2" width="60.5703125" style="1" customWidth="1"/>
    <col min="3" max="19" width="10.7109375" style="1" customWidth="1"/>
    <col min="20" max="16384" width="9.140625" style="1"/>
  </cols>
  <sheetData>
    <row r="3" spans="2:19" ht="15" customHeight="1" x14ac:dyDescent="0.25">
      <c r="B3" s="19" t="s">
        <v>72</v>
      </c>
    </row>
    <row r="4" spans="2:19" ht="15" customHeight="1" x14ac:dyDescent="0.25">
      <c r="B4" s="11"/>
      <c r="C4" s="123">
        <v>2023</v>
      </c>
      <c r="D4" s="123">
        <v>2024</v>
      </c>
      <c r="E4" s="123">
        <v>2025</v>
      </c>
      <c r="F4" s="121">
        <v>45627</v>
      </c>
      <c r="G4" s="121">
        <v>45658</v>
      </c>
      <c r="H4" s="121">
        <v>45689</v>
      </c>
      <c r="I4" s="121">
        <v>45717</v>
      </c>
      <c r="J4" s="121">
        <v>45748</v>
      </c>
      <c r="K4" s="121">
        <v>45778</v>
      </c>
      <c r="L4" s="121">
        <v>45809</v>
      </c>
      <c r="M4" s="121">
        <v>45839</v>
      </c>
      <c r="N4" s="121">
        <v>45870</v>
      </c>
      <c r="O4" s="121">
        <v>45901</v>
      </c>
      <c r="P4" s="121">
        <v>45931</v>
      </c>
      <c r="Q4" s="121">
        <v>45962</v>
      </c>
      <c r="R4" s="121">
        <v>45992</v>
      </c>
      <c r="S4" s="95"/>
    </row>
    <row r="5" spans="2:19" ht="15" customHeight="1" x14ac:dyDescent="0.25">
      <c r="B5" s="11"/>
      <c r="C5" s="124"/>
      <c r="D5" s="124"/>
      <c r="E5" s="124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95"/>
    </row>
    <row r="6" spans="2:19" ht="15" customHeight="1" x14ac:dyDescent="0.25">
      <c r="B6" s="11"/>
      <c r="C6" s="76"/>
      <c r="D6" s="76"/>
      <c r="E6" s="76"/>
      <c r="F6" s="76"/>
    </row>
    <row r="7" spans="2:19" ht="15" customHeight="1" x14ac:dyDescent="0.25">
      <c r="B7" s="13" t="s">
        <v>95</v>
      </c>
      <c r="C7" s="66"/>
      <c r="D7" s="66"/>
      <c r="E7" s="66"/>
      <c r="F7" s="66"/>
    </row>
    <row r="8" spans="2:19" ht="15" customHeight="1" x14ac:dyDescent="0.25">
      <c r="B8" s="14" t="s">
        <v>4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/>
    </row>
    <row r="9" spans="2:19" ht="15" customHeight="1" x14ac:dyDescent="0.25">
      <c r="B9" s="23" t="s">
        <v>9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/>
    </row>
    <row r="10" spans="2:19" ht="15" customHeight="1" x14ac:dyDescent="0.25">
      <c r="B10" s="23" t="s">
        <v>34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/>
    </row>
    <row r="11" spans="2:19" ht="15" customHeight="1" x14ac:dyDescent="0.25">
      <c r="B11" s="23" t="s">
        <v>14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/>
    </row>
    <row r="12" spans="2:19" ht="15" customHeight="1" x14ac:dyDescent="0.25">
      <c r="B12" s="23" t="s">
        <v>35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/>
    </row>
    <row r="13" spans="2:19" ht="15" customHeight="1" x14ac:dyDescent="0.25">
      <c r="B13" s="23" t="s">
        <v>15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/>
    </row>
    <row r="14" spans="2:19" ht="15" customHeight="1" x14ac:dyDescent="0.25">
      <c r="B14" s="23" t="s">
        <v>16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  <c r="Q14" s="67">
        <v>0</v>
      </c>
      <c r="R14" s="67">
        <v>0</v>
      </c>
      <c r="S14" s="67"/>
    </row>
    <row r="15" spans="2:19" ht="15" customHeight="1" x14ac:dyDescent="0.25">
      <c r="B15" s="23" t="s">
        <v>17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  <c r="S15" s="67"/>
    </row>
    <row r="16" spans="2:19" ht="15" customHeight="1" x14ac:dyDescent="0.25">
      <c r="B16" s="23" t="s">
        <v>12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/>
    </row>
    <row r="17" spans="2:19" ht="15" customHeight="1" x14ac:dyDescent="0.25">
      <c r="B17" s="23" t="s">
        <v>128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/>
    </row>
    <row r="18" spans="2:19" ht="15" customHeight="1" x14ac:dyDescent="0.25">
      <c r="B18" s="14" t="s">
        <v>33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/>
    </row>
    <row r="19" spans="2:19" ht="15" customHeight="1" x14ac:dyDescent="0.25">
      <c r="B19" s="23" t="s">
        <v>9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/>
    </row>
    <row r="20" spans="2:19" ht="15" customHeight="1" x14ac:dyDescent="0.25">
      <c r="B20" s="23" t="s">
        <v>34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/>
    </row>
    <row r="21" spans="2:19" ht="15" customHeight="1" x14ac:dyDescent="0.25">
      <c r="B21" s="23" t="s">
        <v>14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/>
    </row>
    <row r="22" spans="2:19" ht="15" customHeight="1" x14ac:dyDescent="0.25">
      <c r="B22" s="23" t="s">
        <v>35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/>
    </row>
    <row r="23" spans="2:19" ht="15" customHeight="1" x14ac:dyDescent="0.25">
      <c r="B23" s="23" t="s">
        <v>15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</v>
      </c>
      <c r="L23" s="67">
        <v>0</v>
      </c>
      <c r="M23" s="67">
        <v>0</v>
      </c>
      <c r="N23" s="67">
        <v>0</v>
      </c>
      <c r="O23" s="67">
        <v>0</v>
      </c>
      <c r="P23" s="67">
        <v>0</v>
      </c>
      <c r="Q23" s="67">
        <v>0</v>
      </c>
      <c r="R23" s="67">
        <v>0</v>
      </c>
      <c r="S23" s="67"/>
    </row>
    <row r="24" spans="2:19" ht="15" customHeight="1" x14ac:dyDescent="0.25">
      <c r="B24" s="23" t="s">
        <v>16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/>
    </row>
    <row r="25" spans="2:19" ht="15" customHeight="1" x14ac:dyDescent="0.25">
      <c r="B25" s="23" t="s">
        <v>17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0</v>
      </c>
      <c r="N25" s="67">
        <v>0</v>
      </c>
      <c r="O25" s="67">
        <v>0</v>
      </c>
      <c r="P25" s="67">
        <v>0</v>
      </c>
      <c r="Q25" s="67">
        <v>0</v>
      </c>
      <c r="R25" s="67">
        <v>0</v>
      </c>
      <c r="S25" s="67"/>
    </row>
    <row r="26" spans="2:19" ht="15" customHeight="1" x14ac:dyDescent="0.25">
      <c r="B26" s="23" t="s">
        <v>12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/>
    </row>
    <row r="27" spans="2:19" ht="15" customHeight="1" x14ac:dyDescent="0.25">
      <c r="B27" s="111" t="s">
        <v>128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  <c r="S27" s="67"/>
    </row>
    <row r="28" spans="2:19" ht="15" customHeight="1" x14ac:dyDescent="0.25">
      <c r="B28" s="17" t="s">
        <v>112</v>
      </c>
      <c r="C28" s="11"/>
      <c r="D28" s="11"/>
      <c r="E28" s="11"/>
      <c r="F28" s="11"/>
    </row>
    <row r="29" spans="2:19" ht="15" customHeight="1" x14ac:dyDescent="0.25">
      <c r="B29" s="17" t="s">
        <v>67</v>
      </c>
      <c r="C29" s="11"/>
      <c r="D29" s="11"/>
      <c r="E29" s="11"/>
      <c r="F29" s="11"/>
    </row>
    <row r="30" spans="2:19" ht="15" customHeight="1" x14ac:dyDescent="0.25">
      <c r="B30" s="17" t="s">
        <v>134</v>
      </c>
    </row>
    <row r="31" spans="2:19" ht="15" customHeight="1" x14ac:dyDescent="0.25">
      <c r="B31" s="17" t="s">
        <v>135</v>
      </c>
    </row>
    <row r="32" spans="2:19" ht="15" customHeight="1" x14ac:dyDescent="0.25">
      <c r="B32" s="17"/>
    </row>
  </sheetData>
  <sheetProtection algorithmName="SHA-512" hashValue="INH7o6aZH8YBz9q2YcR/CWmB6jEGXeC/j2Mqu2QqBneteJgjkIDTT/sVzL6ClokTcNu8h9b7QGwEsOy1PCh4BQ==" saltValue="15YUvkto7Uos937X8SYg3Q==" spinCount="100000" sheet="1" objects="1" scenarios="1"/>
  <mergeCells count="16">
    <mergeCell ref="C4:C5"/>
    <mergeCell ref="E4:E5"/>
    <mergeCell ref="H4:H5"/>
    <mergeCell ref="G4:G5"/>
    <mergeCell ref="D4:D5"/>
    <mergeCell ref="F4:F5"/>
    <mergeCell ref="O4:O5"/>
    <mergeCell ref="R4:R5"/>
    <mergeCell ref="I4:I5"/>
    <mergeCell ref="N4:N5"/>
    <mergeCell ref="M4:M5"/>
    <mergeCell ref="Q4:Q5"/>
    <mergeCell ref="P4:P5"/>
    <mergeCell ref="L4:L5"/>
    <mergeCell ref="K4:K5"/>
    <mergeCell ref="J4:J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33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25" width="10.7109375" style="1" customWidth="1"/>
    <col min="26" max="16384" width="9.140625" style="1"/>
  </cols>
  <sheetData>
    <row r="3" spans="2:19" ht="15" customHeight="1" x14ac:dyDescent="0.25">
      <c r="B3" s="19" t="s">
        <v>68</v>
      </c>
    </row>
    <row r="4" spans="2:19" ht="15" customHeight="1" x14ac:dyDescent="0.25">
      <c r="B4" s="11"/>
      <c r="C4" s="123">
        <v>2023</v>
      </c>
      <c r="D4" s="123">
        <v>2024</v>
      </c>
      <c r="E4" s="123">
        <v>2025</v>
      </c>
      <c r="F4" s="121">
        <v>45627</v>
      </c>
      <c r="G4" s="121">
        <v>45658</v>
      </c>
      <c r="H4" s="121">
        <v>45689</v>
      </c>
      <c r="I4" s="121">
        <v>45717</v>
      </c>
      <c r="J4" s="121">
        <v>45748</v>
      </c>
      <c r="K4" s="121">
        <v>45778</v>
      </c>
      <c r="L4" s="121">
        <v>45809</v>
      </c>
      <c r="M4" s="121">
        <v>45839</v>
      </c>
      <c r="N4" s="121">
        <v>45870</v>
      </c>
      <c r="O4" s="121">
        <v>45901</v>
      </c>
      <c r="P4" s="121">
        <v>45931</v>
      </c>
      <c r="Q4" s="121">
        <v>45962</v>
      </c>
      <c r="R4" s="121">
        <v>45992</v>
      </c>
      <c r="S4" s="95"/>
    </row>
    <row r="5" spans="2:19" ht="15" customHeight="1" x14ac:dyDescent="0.25">
      <c r="B5" s="11"/>
      <c r="C5" s="124"/>
      <c r="D5" s="124"/>
      <c r="E5" s="124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95"/>
    </row>
    <row r="6" spans="2:19" ht="15" customHeight="1" x14ac:dyDescent="0.25">
      <c r="B6" s="11"/>
      <c r="C6" s="76"/>
      <c r="D6" s="76"/>
      <c r="E6" s="76"/>
      <c r="F6" s="76"/>
    </row>
    <row r="7" spans="2:19" ht="15" customHeight="1" x14ac:dyDescent="0.25">
      <c r="B7" s="13" t="s">
        <v>94</v>
      </c>
      <c r="C7" s="37">
        <f>C8+C18</f>
        <v>2787.36</v>
      </c>
      <c r="D7" s="37">
        <f>D8+D18</f>
        <v>1373.18</v>
      </c>
      <c r="E7" s="37">
        <f>E8+E18</f>
        <v>8743.6139999999996</v>
      </c>
      <c r="F7" s="37"/>
      <c r="G7" s="37">
        <f>G8+G18</f>
        <v>0</v>
      </c>
      <c r="H7" s="37">
        <f>H8+H18</f>
        <v>0</v>
      </c>
      <c r="I7" s="37">
        <f>I8+I18</f>
        <v>0</v>
      </c>
      <c r="J7" s="37">
        <f>J8+J18</f>
        <v>350</v>
      </c>
      <c r="K7" s="37">
        <v>0</v>
      </c>
      <c r="L7" s="37">
        <v>0</v>
      </c>
      <c r="M7" s="37">
        <f t="shared" ref="M7:R7" si="0">M8+M18</f>
        <v>1973.335</v>
      </c>
      <c r="N7" s="37">
        <f t="shared" si="0"/>
        <v>0</v>
      </c>
      <c r="O7" s="37">
        <f t="shared" si="0"/>
        <v>0</v>
      </c>
      <c r="P7" s="37">
        <f t="shared" si="0"/>
        <v>700</v>
      </c>
      <c r="Q7" s="37">
        <f t="shared" si="0"/>
        <v>680</v>
      </c>
      <c r="R7" s="37">
        <f t="shared" si="0"/>
        <v>5040.2790000000005</v>
      </c>
      <c r="S7" s="37"/>
    </row>
    <row r="8" spans="2:19" ht="15" customHeight="1" x14ac:dyDescent="0.25">
      <c r="B8" s="14" t="s">
        <v>4</v>
      </c>
      <c r="C8" s="36">
        <f>SUM(C9:C16)</f>
        <v>960.47</v>
      </c>
      <c r="D8" s="36">
        <f t="shared" ref="D8:P8" si="1">SUM(D9:D16)</f>
        <v>0</v>
      </c>
      <c r="E8" s="36">
        <f t="shared" si="1"/>
        <v>0</v>
      </c>
      <c r="F8" s="36">
        <f t="shared" ref="F8" si="2">SUM(F9:F16)</f>
        <v>0</v>
      </c>
      <c r="G8" s="36">
        <f t="shared" si="1"/>
        <v>0</v>
      </c>
      <c r="H8" s="36">
        <f t="shared" si="1"/>
        <v>0</v>
      </c>
      <c r="I8" s="36">
        <f t="shared" si="1"/>
        <v>0</v>
      </c>
      <c r="J8" s="36">
        <f t="shared" si="1"/>
        <v>0</v>
      </c>
      <c r="K8" s="36">
        <f t="shared" si="1"/>
        <v>0</v>
      </c>
      <c r="L8" s="36">
        <f t="shared" si="1"/>
        <v>0</v>
      </c>
      <c r="M8" s="36">
        <f t="shared" si="1"/>
        <v>0</v>
      </c>
      <c r="N8" s="36">
        <f t="shared" si="1"/>
        <v>0</v>
      </c>
      <c r="O8" s="36">
        <f t="shared" si="1"/>
        <v>0</v>
      </c>
      <c r="P8" s="36">
        <f t="shared" si="1"/>
        <v>0</v>
      </c>
      <c r="Q8" s="36">
        <f>SUM(Q9:Q16)</f>
        <v>0</v>
      </c>
      <c r="R8" s="36">
        <f>SUM(R9:R17)</f>
        <v>0</v>
      </c>
      <c r="S8" s="36"/>
    </row>
    <row r="9" spans="2:19" ht="15" customHeight="1" x14ac:dyDescent="0.25">
      <c r="B9" s="23" t="s">
        <v>9</v>
      </c>
      <c r="C9" s="35">
        <v>70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/>
    </row>
    <row r="10" spans="2:19" ht="15" customHeight="1" x14ac:dyDescent="0.25">
      <c r="B10" s="23" t="s">
        <v>34</v>
      </c>
      <c r="C10" s="35">
        <v>49.17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/>
    </row>
    <row r="11" spans="2:19" ht="15" customHeight="1" x14ac:dyDescent="0.25">
      <c r="B11" s="23" t="s">
        <v>14</v>
      </c>
      <c r="C11" s="35">
        <v>60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/>
    </row>
    <row r="12" spans="2:19" ht="15" customHeight="1" x14ac:dyDescent="0.25">
      <c r="B12" s="23" t="s">
        <v>35</v>
      </c>
      <c r="C12" s="35">
        <v>17.09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/>
    </row>
    <row r="13" spans="2:19" ht="15" customHeight="1" x14ac:dyDescent="0.25">
      <c r="B13" s="23" t="s">
        <v>15</v>
      </c>
      <c r="C13" s="35">
        <v>88.34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/>
    </row>
    <row r="14" spans="2:19" ht="15" customHeight="1" x14ac:dyDescent="0.25">
      <c r="B14" s="23" t="s">
        <v>16</v>
      </c>
      <c r="C14" s="35">
        <v>168.51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/>
    </row>
    <row r="15" spans="2:19" ht="15" customHeight="1" x14ac:dyDescent="0.25">
      <c r="B15" s="23" t="s">
        <v>17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/>
    </row>
    <row r="16" spans="2:19" ht="15" customHeight="1" x14ac:dyDescent="0.25">
      <c r="B16" s="23" t="s">
        <v>12</v>
      </c>
      <c r="C16" s="35">
        <v>507.36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/>
    </row>
    <row r="17" spans="2:19" ht="15" customHeight="1" x14ac:dyDescent="0.25">
      <c r="B17" s="23" t="s">
        <v>127</v>
      </c>
      <c r="C17" s="112" t="s">
        <v>129</v>
      </c>
      <c r="D17" s="112" t="s">
        <v>129</v>
      </c>
      <c r="E17" s="112" t="s">
        <v>129</v>
      </c>
      <c r="F17" s="112" t="s">
        <v>129</v>
      </c>
      <c r="G17" s="112" t="s">
        <v>129</v>
      </c>
      <c r="H17" s="112" t="s">
        <v>129</v>
      </c>
      <c r="I17" s="112" t="s">
        <v>129</v>
      </c>
      <c r="J17" s="112" t="s">
        <v>129</v>
      </c>
      <c r="K17" s="112" t="s">
        <v>129</v>
      </c>
      <c r="L17" s="112" t="s">
        <v>129</v>
      </c>
      <c r="M17" s="112" t="s">
        <v>129</v>
      </c>
      <c r="N17" s="112" t="s">
        <v>129</v>
      </c>
      <c r="O17" s="112" t="s">
        <v>129</v>
      </c>
      <c r="P17" s="112" t="s">
        <v>129</v>
      </c>
      <c r="Q17" s="112" t="s">
        <v>129</v>
      </c>
      <c r="R17" s="112">
        <v>0</v>
      </c>
      <c r="S17" s="35"/>
    </row>
    <row r="18" spans="2:19" ht="15" customHeight="1" x14ac:dyDescent="0.25">
      <c r="B18" s="14" t="s">
        <v>33</v>
      </c>
      <c r="C18" s="36">
        <f t="shared" ref="C18:J18" si="3">SUM(C19:C26)</f>
        <v>1826.89</v>
      </c>
      <c r="D18" s="36">
        <f t="shared" si="3"/>
        <v>1373.18</v>
      </c>
      <c r="E18" s="36">
        <v>8743.6139999999996</v>
      </c>
      <c r="F18" s="36">
        <f t="shared" si="3"/>
        <v>0</v>
      </c>
      <c r="G18" s="36">
        <f t="shared" si="3"/>
        <v>0</v>
      </c>
      <c r="H18" s="36">
        <f t="shared" si="3"/>
        <v>0</v>
      </c>
      <c r="I18" s="36">
        <f t="shared" si="3"/>
        <v>0</v>
      </c>
      <c r="J18" s="36">
        <f t="shared" si="3"/>
        <v>350</v>
      </c>
      <c r="K18" s="36">
        <v>0</v>
      </c>
      <c r="L18" s="36">
        <v>0</v>
      </c>
      <c r="M18" s="36">
        <f>SUM(M19:M26)</f>
        <v>1973.335</v>
      </c>
      <c r="N18" s="36">
        <f>SUM(N19:N26)</f>
        <v>0</v>
      </c>
      <c r="O18" s="36">
        <f>SUM(O19:O26)</f>
        <v>0</v>
      </c>
      <c r="P18" s="36">
        <f>SUM(P19:P26)</f>
        <v>700</v>
      </c>
      <c r="Q18" s="36">
        <f>SUM(Q19:Q26)</f>
        <v>680</v>
      </c>
      <c r="R18" s="36">
        <f>SUM(R19:R27)</f>
        <v>5040.2790000000005</v>
      </c>
      <c r="S18" s="36"/>
    </row>
    <row r="19" spans="2:19" ht="15" customHeight="1" x14ac:dyDescent="0.25">
      <c r="B19" s="23" t="s">
        <v>9</v>
      </c>
      <c r="C19" s="35">
        <v>1046.9870000000001</v>
      </c>
      <c r="D19" s="35">
        <v>867.32500000000005</v>
      </c>
      <c r="E19" s="35">
        <v>6181.7690000000002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1436.49</v>
      </c>
      <c r="N19" s="35">
        <v>0</v>
      </c>
      <c r="O19" s="35">
        <v>0</v>
      </c>
      <c r="P19" s="35">
        <v>700</v>
      </c>
      <c r="Q19" s="35">
        <v>180</v>
      </c>
      <c r="R19" s="35">
        <v>3865.279</v>
      </c>
      <c r="S19" s="35"/>
    </row>
    <row r="20" spans="2:19" ht="15" customHeight="1" x14ac:dyDescent="0.25">
      <c r="B20" s="23" t="s">
        <v>34</v>
      </c>
      <c r="C20" s="35">
        <v>20</v>
      </c>
      <c r="D20" s="35">
        <v>505.85500000000002</v>
      </c>
      <c r="E20" s="35">
        <v>124.5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f>(12500000+49500000)/1000000</f>
        <v>62</v>
      </c>
      <c r="N20" s="35">
        <v>0</v>
      </c>
      <c r="O20" s="35">
        <v>0</v>
      </c>
      <c r="P20" s="35">
        <v>0</v>
      </c>
      <c r="Q20" s="35">
        <v>0</v>
      </c>
      <c r="R20" s="35">
        <v>62.5</v>
      </c>
      <c r="S20" s="35"/>
    </row>
    <row r="21" spans="2:19" ht="15" customHeight="1" x14ac:dyDescent="0.25">
      <c r="B21" s="23" t="s">
        <v>14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/>
    </row>
    <row r="22" spans="2:19" ht="15" customHeight="1" x14ac:dyDescent="0.25">
      <c r="B22" s="23" t="s">
        <v>35</v>
      </c>
      <c r="C22" s="35">
        <v>614.90300000000002</v>
      </c>
      <c r="D22" s="35">
        <v>0</v>
      </c>
      <c r="E22" s="35">
        <v>1727.95</v>
      </c>
      <c r="F22" s="35">
        <v>0</v>
      </c>
      <c r="G22" s="35">
        <v>0</v>
      </c>
      <c r="H22" s="35">
        <v>0</v>
      </c>
      <c r="I22" s="35">
        <v>0</v>
      </c>
      <c r="J22" s="35">
        <v>350</v>
      </c>
      <c r="K22" s="35">
        <v>0</v>
      </c>
      <c r="L22" s="35">
        <v>0</v>
      </c>
      <c r="M22" s="35">
        <f>(162500000+202950000)/1000000</f>
        <v>365.45</v>
      </c>
      <c r="N22" s="35">
        <v>0</v>
      </c>
      <c r="O22" s="35">
        <v>0</v>
      </c>
      <c r="P22" s="35">
        <v>0</v>
      </c>
      <c r="Q22" s="35">
        <v>500</v>
      </c>
      <c r="R22" s="35">
        <v>512.5</v>
      </c>
      <c r="S22" s="35"/>
    </row>
    <row r="23" spans="2:19" ht="15" customHeight="1" x14ac:dyDescent="0.25">
      <c r="B23" s="23" t="s">
        <v>15</v>
      </c>
      <c r="C23" s="35">
        <v>0</v>
      </c>
      <c r="D23" s="35">
        <v>0</v>
      </c>
      <c r="E23" s="35">
        <v>42.499000000000002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42.499000000000002</v>
      </c>
      <c r="S23" s="35"/>
    </row>
    <row r="24" spans="2:19" ht="15" customHeight="1" x14ac:dyDescent="0.25">
      <c r="B24" s="23" t="s">
        <v>16</v>
      </c>
      <c r="C24" s="35">
        <v>65</v>
      </c>
      <c r="D24" s="35">
        <v>0</v>
      </c>
      <c r="E24" s="35">
        <v>314.23399999999998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89.1</v>
      </c>
      <c r="N24" s="35">
        <v>0</v>
      </c>
      <c r="O24" s="35">
        <v>0</v>
      </c>
      <c r="P24" s="35">
        <v>0</v>
      </c>
      <c r="Q24" s="35">
        <v>0</v>
      </c>
      <c r="R24" s="35">
        <v>225.13399999999999</v>
      </c>
      <c r="S24" s="35"/>
    </row>
    <row r="25" spans="2:19" ht="15" customHeight="1" x14ac:dyDescent="0.25">
      <c r="B25" s="23" t="s">
        <v>17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/>
    </row>
    <row r="26" spans="2:19" ht="15" customHeight="1" x14ac:dyDescent="0.25">
      <c r="B26" s="23" t="s">
        <v>12</v>
      </c>
      <c r="C26" s="35">
        <v>80</v>
      </c>
      <c r="D26" s="35">
        <v>0</v>
      </c>
      <c r="E26" s="35">
        <v>187.26499999999999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20.295000000000002</v>
      </c>
      <c r="N26" s="35">
        <v>0</v>
      </c>
      <c r="O26" s="35">
        <v>0</v>
      </c>
      <c r="P26" s="35">
        <v>0</v>
      </c>
      <c r="Q26" s="35">
        <v>0</v>
      </c>
      <c r="R26" s="35">
        <v>166.97</v>
      </c>
      <c r="S26" s="35"/>
    </row>
    <row r="27" spans="2:19" ht="15" customHeight="1" x14ac:dyDescent="0.25">
      <c r="B27" s="111" t="s">
        <v>127</v>
      </c>
      <c r="C27" s="113" t="s">
        <v>129</v>
      </c>
      <c r="D27" s="113" t="s">
        <v>129</v>
      </c>
      <c r="E27" s="113" t="s">
        <v>129</v>
      </c>
      <c r="F27" s="113" t="s">
        <v>129</v>
      </c>
      <c r="G27" s="113" t="s">
        <v>129</v>
      </c>
      <c r="H27" s="113" t="s">
        <v>129</v>
      </c>
      <c r="I27" s="113" t="s">
        <v>129</v>
      </c>
      <c r="J27" s="113" t="s">
        <v>129</v>
      </c>
      <c r="K27" s="113" t="s">
        <v>129</v>
      </c>
      <c r="L27" s="113" t="s">
        <v>129</v>
      </c>
      <c r="M27" s="113" t="s">
        <v>129</v>
      </c>
      <c r="N27" s="113" t="s">
        <v>129</v>
      </c>
      <c r="O27" s="113" t="s">
        <v>129</v>
      </c>
      <c r="P27" s="113" t="s">
        <v>129</v>
      </c>
      <c r="Q27" s="113" t="s">
        <v>129</v>
      </c>
      <c r="R27" s="117">
        <v>165.39699999999999</v>
      </c>
      <c r="S27" s="35"/>
    </row>
    <row r="28" spans="2:19" ht="15" customHeight="1" x14ac:dyDescent="0.25">
      <c r="B28" s="17" t="s">
        <v>112</v>
      </c>
      <c r="C28" s="11"/>
      <c r="D28" s="11"/>
      <c r="E28" s="11"/>
      <c r="F28" s="11"/>
    </row>
    <row r="29" spans="2:19" ht="15" customHeight="1" x14ac:dyDescent="0.25">
      <c r="B29" s="17" t="s">
        <v>67</v>
      </c>
      <c r="C29" s="11"/>
      <c r="D29" s="11"/>
      <c r="E29" s="11"/>
      <c r="F29" s="11"/>
    </row>
    <row r="30" spans="2:19" ht="15" customHeight="1" x14ac:dyDescent="0.25">
      <c r="B30" s="17" t="s">
        <v>101</v>
      </c>
      <c r="C30" s="11"/>
      <c r="D30" s="11"/>
      <c r="E30" s="11"/>
      <c r="F30" s="11"/>
    </row>
    <row r="31" spans="2:19" ht="15" customHeight="1" x14ac:dyDescent="0.25">
      <c r="B31" s="17" t="s">
        <v>133</v>
      </c>
    </row>
    <row r="32" spans="2:19" ht="15" customHeight="1" x14ac:dyDescent="0.25">
      <c r="B32" s="17" t="s">
        <v>132</v>
      </c>
    </row>
    <row r="33" spans="2:2" ht="15" customHeight="1" x14ac:dyDescent="0.25">
      <c r="B33" s="17" t="s">
        <v>130</v>
      </c>
    </row>
  </sheetData>
  <sheetProtection algorithmName="SHA-512" hashValue="3TbgSvrozX8WU0sWTR+9NCZK2ySPQBoR/qKIxlHNKpEY0buvaxke3/zdm6BHovOq2zRxdZOILK8culmpa1PI7g==" saltValue="9b6JwEXGxhPxFdnE9zswnA==" spinCount="100000" sheet="1" objects="1" scenarios="1"/>
  <mergeCells count="16">
    <mergeCell ref="E4:E5"/>
    <mergeCell ref="C4:C5"/>
    <mergeCell ref="H4:H5"/>
    <mergeCell ref="G4:G5"/>
    <mergeCell ref="D4:D5"/>
    <mergeCell ref="F4:F5"/>
    <mergeCell ref="O4:O5"/>
    <mergeCell ref="R4:R5"/>
    <mergeCell ref="I4:I5"/>
    <mergeCell ref="N4:N5"/>
    <mergeCell ref="M4:M5"/>
    <mergeCell ref="Q4:Q5"/>
    <mergeCell ref="P4:P5"/>
    <mergeCell ref="L4:L5"/>
    <mergeCell ref="K4:K5"/>
    <mergeCell ref="J4:J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75"/>
  <sheetViews>
    <sheetView zoomScaleNormal="100" workbookViewId="0">
      <pane xSplit="5" ySplit="5" topLeftCell="F51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customHeight="1" x14ac:dyDescent="0.25"/>
  <cols>
    <col min="1" max="1" width="3.7109375" style="1" customWidth="1"/>
    <col min="2" max="2" width="60.7109375" style="1" customWidth="1"/>
    <col min="3" max="19" width="10.7109375" style="11" customWidth="1"/>
    <col min="20" max="20" width="9.140625" style="1" customWidth="1"/>
    <col min="21" max="16384" width="9.140625" style="1"/>
  </cols>
  <sheetData>
    <row r="3" spans="2:19" ht="15" customHeight="1" x14ac:dyDescent="0.25">
      <c r="B3" s="19" t="s">
        <v>93</v>
      </c>
    </row>
    <row r="4" spans="2:19" ht="15" customHeight="1" x14ac:dyDescent="0.25">
      <c r="B4" s="11"/>
      <c r="C4" s="123">
        <v>2023</v>
      </c>
      <c r="D4" s="123">
        <v>2024</v>
      </c>
      <c r="E4" s="123">
        <v>2025</v>
      </c>
      <c r="F4" s="121">
        <v>45627</v>
      </c>
      <c r="G4" s="121">
        <v>45658</v>
      </c>
      <c r="H4" s="121">
        <v>45689</v>
      </c>
      <c r="I4" s="121">
        <v>45717</v>
      </c>
      <c r="J4" s="121">
        <v>45748</v>
      </c>
      <c r="K4" s="121">
        <v>45778</v>
      </c>
      <c r="L4" s="121">
        <v>45809</v>
      </c>
      <c r="M4" s="121">
        <v>45839</v>
      </c>
      <c r="N4" s="121">
        <v>45870</v>
      </c>
      <c r="O4" s="121">
        <v>45901</v>
      </c>
      <c r="P4" s="121">
        <v>45931</v>
      </c>
      <c r="Q4" s="121">
        <v>45962</v>
      </c>
      <c r="R4" s="121">
        <v>45992</v>
      </c>
      <c r="S4" s="95"/>
    </row>
    <row r="5" spans="2:19" ht="15" customHeight="1" x14ac:dyDescent="0.25">
      <c r="B5" s="11"/>
      <c r="C5" s="124"/>
      <c r="D5" s="124"/>
      <c r="E5" s="124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95"/>
    </row>
    <row r="6" spans="2:19" ht="15" customHeight="1" x14ac:dyDescent="0.25">
      <c r="B6" s="11"/>
      <c r="C6" s="92"/>
      <c r="D6" s="92"/>
      <c r="E6" s="92"/>
      <c r="F6" s="92"/>
    </row>
    <row r="7" spans="2:19" s="77" customFormat="1" ht="15" customHeight="1" x14ac:dyDescent="0.25">
      <c r="B7" s="22" t="s">
        <v>121</v>
      </c>
      <c r="C7" s="36">
        <f t="shared" ref="C7:Q7" si="0">C8</f>
        <v>0</v>
      </c>
      <c r="D7" s="37">
        <v>1502.94552</v>
      </c>
      <c r="E7" s="37">
        <v>0</v>
      </c>
      <c r="F7" s="36">
        <f t="shared" si="0"/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6">
        <f t="shared" si="0"/>
        <v>0</v>
      </c>
      <c r="K7" s="36">
        <f t="shared" si="0"/>
        <v>0</v>
      </c>
      <c r="L7" s="36">
        <f t="shared" si="0"/>
        <v>0</v>
      </c>
      <c r="M7" s="36">
        <f t="shared" si="0"/>
        <v>0</v>
      </c>
      <c r="N7" s="36">
        <f t="shared" si="0"/>
        <v>0</v>
      </c>
      <c r="O7" s="36">
        <f t="shared" si="0"/>
        <v>0</v>
      </c>
      <c r="P7" s="36">
        <f t="shared" si="0"/>
        <v>0</v>
      </c>
      <c r="Q7" s="36">
        <f t="shared" si="0"/>
        <v>0</v>
      </c>
      <c r="R7" s="36">
        <f>R8</f>
        <v>0</v>
      </c>
      <c r="S7" s="36"/>
    </row>
    <row r="8" spans="2:19" s="78" customFormat="1" ht="15" customHeight="1" x14ac:dyDescent="0.25">
      <c r="B8" s="14" t="s">
        <v>5</v>
      </c>
      <c r="C8" s="36">
        <f t="shared" ref="C8:Q8" si="1">SUM(C9:C17)</f>
        <v>0</v>
      </c>
      <c r="D8" s="36">
        <f t="shared" si="1"/>
        <v>1502.94552</v>
      </c>
      <c r="E8" s="36">
        <f t="shared" si="1"/>
        <v>0</v>
      </c>
      <c r="F8" s="36">
        <f t="shared" si="1"/>
        <v>0</v>
      </c>
      <c r="G8" s="36">
        <f t="shared" si="1"/>
        <v>0</v>
      </c>
      <c r="H8" s="36">
        <f t="shared" si="1"/>
        <v>0</v>
      </c>
      <c r="I8" s="36">
        <f t="shared" si="1"/>
        <v>0</v>
      </c>
      <c r="J8" s="36">
        <f t="shared" si="1"/>
        <v>0</v>
      </c>
      <c r="K8" s="36">
        <f t="shared" si="1"/>
        <v>0</v>
      </c>
      <c r="L8" s="36">
        <f t="shared" si="1"/>
        <v>0</v>
      </c>
      <c r="M8" s="36">
        <f t="shared" si="1"/>
        <v>0</v>
      </c>
      <c r="N8" s="36">
        <f t="shared" si="1"/>
        <v>0</v>
      </c>
      <c r="O8" s="36">
        <f t="shared" si="1"/>
        <v>0</v>
      </c>
      <c r="P8" s="36">
        <f t="shared" si="1"/>
        <v>0</v>
      </c>
      <c r="Q8" s="36">
        <f t="shared" si="1"/>
        <v>0</v>
      </c>
      <c r="R8" s="36">
        <f>SUM(R9:R17)</f>
        <v>0</v>
      </c>
      <c r="S8" s="36"/>
    </row>
    <row r="9" spans="2:19" ht="15" customHeight="1" x14ac:dyDescent="0.25">
      <c r="B9" s="23" t="s">
        <v>9</v>
      </c>
      <c r="C9" s="35">
        <v>0</v>
      </c>
      <c r="D9" s="35">
        <v>283.96391999999997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/>
    </row>
    <row r="10" spans="2:19" ht="15" customHeight="1" x14ac:dyDescent="0.25">
      <c r="B10" s="23" t="s">
        <v>34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/>
    </row>
    <row r="11" spans="2:19" ht="15" customHeight="1" x14ac:dyDescent="0.25">
      <c r="B11" s="23" t="s">
        <v>14</v>
      </c>
      <c r="C11" s="35">
        <v>0</v>
      </c>
      <c r="D11" s="35">
        <v>11.942159999999999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/>
    </row>
    <row r="12" spans="2:19" ht="15" customHeight="1" x14ac:dyDescent="0.25">
      <c r="B12" s="23" t="s">
        <v>35</v>
      </c>
      <c r="C12" s="35">
        <v>0</v>
      </c>
      <c r="D12" s="35">
        <v>10.199999999999999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/>
    </row>
    <row r="13" spans="2:19" ht="15" customHeight="1" x14ac:dyDescent="0.25">
      <c r="B13" s="23" t="s">
        <v>15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/>
    </row>
    <row r="14" spans="2:19" ht="15" customHeight="1" x14ac:dyDescent="0.25">
      <c r="B14" s="23" t="s">
        <v>16</v>
      </c>
      <c r="C14" s="35">
        <v>0</v>
      </c>
      <c r="D14" s="35">
        <v>205.56672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/>
    </row>
    <row r="15" spans="2:19" ht="15" customHeight="1" x14ac:dyDescent="0.25">
      <c r="B15" s="23" t="s">
        <v>17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/>
    </row>
    <row r="16" spans="2:19" ht="15" customHeight="1" x14ac:dyDescent="0.25">
      <c r="B16" s="23" t="s">
        <v>12</v>
      </c>
      <c r="C16" s="35">
        <v>0</v>
      </c>
      <c r="D16" s="35">
        <v>991.27272000000005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/>
    </row>
    <row r="17" spans="2:20" ht="15" customHeight="1" x14ac:dyDescent="0.25">
      <c r="B17" s="118" t="s">
        <v>128</v>
      </c>
      <c r="C17" s="112" t="s">
        <v>129</v>
      </c>
      <c r="D17" s="112" t="s">
        <v>129</v>
      </c>
      <c r="E17" s="112" t="s">
        <v>129</v>
      </c>
      <c r="F17" s="112" t="s">
        <v>129</v>
      </c>
      <c r="G17" s="112" t="s">
        <v>129</v>
      </c>
      <c r="H17" s="112" t="s">
        <v>129</v>
      </c>
      <c r="I17" s="112" t="s">
        <v>129</v>
      </c>
      <c r="J17" s="112" t="s">
        <v>129</v>
      </c>
      <c r="K17" s="112" t="s">
        <v>129</v>
      </c>
      <c r="L17" s="112" t="s">
        <v>129</v>
      </c>
      <c r="M17" s="112" t="s">
        <v>129</v>
      </c>
      <c r="N17" s="112" t="s">
        <v>129</v>
      </c>
      <c r="O17" s="112" t="s">
        <v>129</v>
      </c>
      <c r="P17" s="112" t="s">
        <v>129</v>
      </c>
      <c r="Q17" s="112" t="s">
        <v>129</v>
      </c>
      <c r="R17" s="35">
        <v>0</v>
      </c>
      <c r="S17" s="35"/>
    </row>
    <row r="18" spans="2:20" ht="15" customHeight="1" x14ac:dyDescent="0.25">
      <c r="B18" s="11"/>
      <c r="C18" s="93"/>
      <c r="D18" s="93"/>
      <c r="E18" s="93"/>
      <c r="F18" s="93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</row>
    <row r="19" spans="2:20" s="77" customFormat="1" ht="15" customHeight="1" x14ac:dyDescent="0.25">
      <c r="B19" s="22" t="s">
        <v>119</v>
      </c>
      <c r="C19" s="37">
        <f>C20+C30+C40+C50</f>
        <v>92.31696500000001</v>
      </c>
      <c r="D19" s="37">
        <v>1392.429607</v>
      </c>
      <c r="E19" s="37">
        <v>110.64545</v>
      </c>
      <c r="F19" s="37">
        <f t="shared" ref="F19:R19" si="2">F20+F30+F40+F50</f>
        <v>10.969239999999999</v>
      </c>
      <c r="G19" s="37">
        <f t="shared" si="2"/>
        <v>7.8840399999999997</v>
      </c>
      <c r="H19" s="37">
        <f t="shared" si="2"/>
        <v>4.8455199999999996</v>
      </c>
      <c r="I19" s="37">
        <f t="shared" si="2"/>
        <v>4.37568</v>
      </c>
      <c r="J19" s="37">
        <f t="shared" si="2"/>
        <v>10.301030000000001</v>
      </c>
      <c r="K19" s="37">
        <f t="shared" si="2"/>
        <v>6.0661500000000004</v>
      </c>
      <c r="L19" s="37">
        <f t="shared" si="2"/>
        <v>7.9412399999999996</v>
      </c>
      <c r="M19" s="37">
        <f t="shared" si="2"/>
        <v>26.109245000000001</v>
      </c>
      <c r="N19" s="37">
        <f t="shared" si="2"/>
        <v>12.512040000000001</v>
      </c>
      <c r="O19" s="37">
        <f t="shared" si="2"/>
        <v>9.0129000000000001</v>
      </c>
      <c r="P19" s="37">
        <f t="shared" si="2"/>
        <v>5.4950999999999999</v>
      </c>
      <c r="Q19" s="37">
        <f t="shared" si="2"/>
        <v>2.8076300000000001</v>
      </c>
      <c r="R19" s="37">
        <f t="shared" si="2"/>
        <v>13.294874999999999</v>
      </c>
      <c r="S19" s="37"/>
    </row>
    <row r="20" spans="2:20" s="78" customFormat="1" ht="15" customHeight="1" x14ac:dyDescent="0.25">
      <c r="B20" s="14" t="s">
        <v>5</v>
      </c>
      <c r="C20" s="36">
        <f t="shared" ref="C20:R20" si="3">SUM(C21:C29)</f>
        <v>72.835675000000009</v>
      </c>
      <c r="D20" s="36">
        <f t="shared" si="3"/>
        <v>146.62500699999998</v>
      </c>
      <c r="E20" s="36">
        <f t="shared" si="3"/>
        <v>103.19655</v>
      </c>
      <c r="F20" s="36">
        <f t="shared" si="3"/>
        <v>10.969239999999999</v>
      </c>
      <c r="G20" s="36">
        <f t="shared" si="3"/>
        <v>7.3790399999999998</v>
      </c>
      <c r="H20" s="36">
        <f t="shared" si="3"/>
        <v>4.8455199999999996</v>
      </c>
      <c r="I20" s="36">
        <f t="shared" si="3"/>
        <v>3.8706800000000001</v>
      </c>
      <c r="J20" s="36">
        <f t="shared" si="3"/>
        <v>5.3621299999999996</v>
      </c>
      <c r="K20" s="36">
        <f t="shared" si="3"/>
        <v>6.0661500000000004</v>
      </c>
      <c r="L20" s="36">
        <f t="shared" si="3"/>
        <v>6.4412399999999996</v>
      </c>
      <c r="M20" s="36">
        <f t="shared" si="3"/>
        <v>26.109245000000001</v>
      </c>
      <c r="N20" s="36">
        <f t="shared" si="3"/>
        <v>12.512040000000001</v>
      </c>
      <c r="O20" s="36">
        <f t="shared" si="3"/>
        <v>9.0129000000000001</v>
      </c>
      <c r="P20" s="36">
        <f t="shared" si="3"/>
        <v>5.4950999999999999</v>
      </c>
      <c r="Q20" s="36">
        <f t="shared" si="3"/>
        <v>2.8076300000000001</v>
      </c>
      <c r="R20" s="36">
        <f t="shared" si="3"/>
        <v>13.294874999999999</v>
      </c>
      <c r="S20" s="36"/>
    </row>
    <row r="21" spans="2:20" ht="15" customHeight="1" x14ac:dyDescent="0.25">
      <c r="B21" s="23" t="s">
        <v>9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/>
    </row>
    <row r="22" spans="2:20" ht="15" customHeight="1" x14ac:dyDescent="0.25">
      <c r="B22" s="23" t="s">
        <v>34</v>
      </c>
      <c r="C22" s="35">
        <v>1.1655</v>
      </c>
      <c r="D22" s="35">
        <v>7.1827800000000002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/>
    </row>
    <row r="23" spans="2:20" ht="15" customHeight="1" x14ac:dyDescent="0.25">
      <c r="B23" s="23" t="s">
        <v>14</v>
      </c>
      <c r="C23" s="35">
        <v>3.5415199999999998</v>
      </c>
      <c r="D23" s="35">
        <v>0.6532</v>
      </c>
      <c r="E23" s="35">
        <v>0.75048000000000004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0.75048000000000004</v>
      </c>
      <c r="R23" s="35">
        <v>0</v>
      </c>
      <c r="S23" s="35"/>
      <c r="T23" s="32"/>
    </row>
    <row r="24" spans="2:20" ht="15" customHeight="1" x14ac:dyDescent="0.25">
      <c r="B24" s="23" t="s">
        <v>35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/>
    </row>
    <row r="25" spans="2:20" ht="15" customHeight="1" x14ac:dyDescent="0.25">
      <c r="B25" s="23" t="s">
        <v>15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/>
    </row>
    <row r="26" spans="2:20" ht="15" customHeight="1" x14ac:dyDescent="0.25">
      <c r="B26" s="23" t="s">
        <v>16</v>
      </c>
      <c r="C26" s="35">
        <v>33.029240000000001</v>
      </c>
      <c r="D26" s="35">
        <v>8.9466699999999992</v>
      </c>
      <c r="E26" s="35">
        <v>18.208550000000002</v>
      </c>
      <c r="F26" s="35">
        <v>0</v>
      </c>
      <c r="G26" s="35">
        <v>0</v>
      </c>
      <c r="H26" s="35">
        <v>0</v>
      </c>
      <c r="I26" s="35">
        <v>0</v>
      </c>
      <c r="J26" s="35">
        <v>1.75783</v>
      </c>
      <c r="K26" s="35">
        <v>0</v>
      </c>
      <c r="L26" s="35">
        <v>0</v>
      </c>
      <c r="M26" s="35">
        <v>14.123200000000001</v>
      </c>
      <c r="N26" s="35">
        <v>0</v>
      </c>
      <c r="O26" s="35">
        <v>2.1240000000000001</v>
      </c>
      <c r="P26" s="35">
        <v>0</v>
      </c>
      <c r="Q26" s="35">
        <v>0.20352000000000001</v>
      </c>
      <c r="R26" s="35">
        <v>0</v>
      </c>
      <c r="S26" s="35"/>
    </row>
    <row r="27" spans="2:20" ht="15" customHeight="1" x14ac:dyDescent="0.25">
      <c r="B27" s="23" t="s">
        <v>17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/>
    </row>
    <row r="28" spans="2:20" ht="15" customHeight="1" x14ac:dyDescent="0.25">
      <c r="B28" s="23" t="s">
        <v>12</v>
      </c>
      <c r="C28" s="35">
        <v>35.099415</v>
      </c>
      <c r="D28" s="35">
        <v>129.84235699999999</v>
      </c>
      <c r="E28" s="35">
        <v>84.237520000000004</v>
      </c>
      <c r="F28" s="35">
        <v>10.969239999999999</v>
      </c>
      <c r="G28" s="35">
        <v>7.3790399999999998</v>
      </c>
      <c r="H28" s="35">
        <v>4.8455199999999996</v>
      </c>
      <c r="I28" s="35">
        <v>3.8706800000000001</v>
      </c>
      <c r="J28" s="35">
        <v>3.6042999999999998</v>
      </c>
      <c r="K28" s="35">
        <v>6.0661500000000004</v>
      </c>
      <c r="L28" s="35">
        <v>6.4412399999999996</v>
      </c>
      <c r="M28" s="35">
        <v>11.986045000000001</v>
      </c>
      <c r="N28" s="35">
        <v>12.512040000000001</v>
      </c>
      <c r="O28" s="35">
        <v>6.8888999999999996</v>
      </c>
      <c r="P28" s="35">
        <v>5.4950999999999999</v>
      </c>
      <c r="Q28" s="35">
        <v>1.8536300000000001</v>
      </c>
      <c r="R28" s="35">
        <v>13.294874999999999</v>
      </c>
      <c r="S28" s="35"/>
    </row>
    <row r="29" spans="2:20" ht="15" customHeight="1" x14ac:dyDescent="0.25">
      <c r="B29" s="118" t="s">
        <v>128</v>
      </c>
      <c r="C29" s="112" t="s">
        <v>129</v>
      </c>
      <c r="D29" s="112" t="s">
        <v>129</v>
      </c>
      <c r="E29" s="112" t="s">
        <v>129</v>
      </c>
      <c r="F29" s="112" t="s">
        <v>129</v>
      </c>
      <c r="G29" s="112" t="s">
        <v>129</v>
      </c>
      <c r="H29" s="112" t="s">
        <v>129</v>
      </c>
      <c r="I29" s="112" t="s">
        <v>129</v>
      </c>
      <c r="J29" s="112" t="s">
        <v>129</v>
      </c>
      <c r="K29" s="112" t="s">
        <v>129</v>
      </c>
      <c r="L29" s="112" t="s">
        <v>129</v>
      </c>
      <c r="M29" s="112" t="s">
        <v>129</v>
      </c>
      <c r="N29" s="112" t="s">
        <v>129</v>
      </c>
      <c r="O29" s="112" t="s">
        <v>129</v>
      </c>
      <c r="P29" s="112" t="s">
        <v>129</v>
      </c>
      <c r="Q29" s="112" t="s">
        <v>129</v>
      </c>
      <c r="R29" s="35">
        <v>0</v>
      </c>
      <c r="S29" s="35"/>
    </row>
    <row r="30" spans="2:20" s="78" customFormat="1" ht="15" customHeight="1" x14ac:dyDescent="0.25">
      <c r="B30" s="14" t="s">
        <v>26</v>
      </c>
      <c r="C30" s="36">
        <f t="shared" ref="C30:R30" si="4">SUM(C31:C39)</f>
        <v>0</v>
      </c>
      <c r="D30" s="36">
        <f t="shared" si="4"/>
        <v>1167.2094999999999</v>
      </c>
      <c r="E30" s="36">
        <f t="shared" si="4"/>
        <v>0</v>
      </c>
      <c r="F30" s="36">
        <f t="shared" si="4"/>
        <v>0</v>
      </c>
      <c r="G30" s="36">
        <f t="shared" si="4"/>
        <v>0</v>
      </c>
      <c r="H30" s="36">
        <f t="shared" si="4"/>
        <v>0</v>
      </c>
      <c r="I30" s="36">
        <f t="shared" si="4"/>
        <v>0</v>
      </c>
      <c r="J30" s="36">
        <f t="shared" si="4"/>
        <v>0</v>
      </c>
      <c r="K30" s="36">
        <f t="shared" si="4"/>
        <v>0</v>
      </c>
      <c r="L30" s="36">
        <f t="shared" si="4"/>
        <v>0</v>
      </c>
      <c r="M30" s="36">
        <f t="shared" si="4"/>
        <v>0</v>
      </c>
      <c r="N30" s="36">
        <f t="shared" si="4"/>
        <v>0</v>
      </c>
      <c r="O30" s="36">
        <f t="shared" si="4"/>
        <v>0</v>
      </c>
      <c r="P30" s="36">
        <f t="shared" si="4"/>
        <v>0</v>
      </c>
      <c r="Q30" s="36">
        <f t="shared" si="4"/>
        <v>0</v>
      </c>
      <c r="R30" s="36">
        <f t="shared" si="4"/>
        <v>0</v>
      </c>
      <c r="S30" s="36"/>
    </row>
    <row r="31" spans="2:20" ht="15" customHeight="1" x14ac:dyDescent="0.25">
      <c r="B31" s="23" t="s">
        <v>9</v>
      </c>
      <c r="C31" s="35">
        <v>0</v>
      </c>
      <c r="D31" s="35">
        <v>622.43449999999996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/>
    </row>
    <row r="32" spans="2:20" ht="15" customHeight="1" x14ac:dyDescent="0.25">
      <c r="B32" s="23" t="s">
        <v>34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/>
    </row>
    <row r="33" spans="2:19" ht="15" customHeight="1" x14ac:dyDescent="0.25">
      <c r="B33" s="23" t="s">
        <v>14</v>
      </c>
      <c r="C33" s="35">
        <v>0</v>
      </c>
      <c r="D33" s="35">
        <v>544.04499999999996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/>
    </row>
    <row r="34" spans="2:19" ht="15" customHeight="1" x14ac:dyDescent="0.25">
      <c r="B34" s="23" t="s">
        <v>35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/>
    </row>
    <row r="35" spans="2:19" ht="15" customHeight="1" x14ac:dyDescent="0.25">
      <c r="B35" s="23" t="s">
        <v>15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/>
    </row>
    <row r="36" spans="2:19" ht="15" customHeight="1" x14ac:dyDescent="0.25">
      <c r="B36" s="23" t="s">
        <v>16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/>
    </row>
    <row r="37" spans="2:19" ht="15" customHeight="1" x14ac:dyDescent="0.25">
      <c r="B37" s="23" t="s">
        <v>17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/>
    </row>
    <row r="38" spans="2:19" ht="15" customHeight="1" x14ac:dyDescent="0.25">
      <c r="B38" s="23" t="s">
        <v>12</v>
      </c>
      <c r="C38" s="35">
        <v>0</v>
      </c>
      <c r="D38" s="35">
        <v>0.73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/>
    </row>
    <row r="39" spans="2:19" ht="15" customHeight="1" x14ac:dyDescent="0.25">
      <c r="B39" s="118" t="s">
        <v>128</v>
      </c>
      <c r="C39" s="112" t="s">
        <v>129</v>
      </c>
      <c r="D39" s="112" t="s">
        <v>129</v>
      </c>
      <c r="E39" s="112" t="s">
        <v>129</v>
      </c>
      <c r="F39" s="112" t="s">
        <v>129</v>
      </c>
      <c r="G39" s="112" t="s">
        <v>129</v>
      </c>
      <c r="H39" s="112" t="s">
        <v>129</v>
      </c>
      <c r="I39" s="112" t="s">
        <v>129</v>
      </c>
      <c r="J39" s="112" t="s">
        <v>129</v>
      </c>
      <c r="K39" s="112" t="s">
        <v>129</v>
      </c>
      <c r="L39" s="112" t="s">
        <v>129</v>
      </c>
      <c r="M39" s="112" t="s">
        <v>129</v>
      </c>
      <c r="N39" s="112" t="s">
        <v>129</v>
      </c>
      <c r="O39" s="112" t="s">
        <v>129</v>
      </c>
      <c r="P39" s="112" t="s">
        <v>129</v>
      </c>
      <c r="Q39" s="112" t="s">
        <v>129</v>
      </c>
      <c r="R39" s="35">
        <v>0</v>
      </c>
      <c r="S39" s="35"/>
    </row>
    <row r="40" spans="2:19" s="78" customFormat="1" ht="15" customHeight="1" x14ac:dyDescent="0.25">
      <c r="B40" s="14" t="s">
        <v>122</v>
      </c>
      <c r="C40" s="36">
        <f t="shared" ref="C40:R40" si="5">SUM(C41:C49)</f>
        <v>16.038</v>
      </c>
      <c r="D40" s="36">
        <f t="shared" si="5"/>
        <v>78.595100000000002</v>
      </c>
      <c r="E40" s="36">
        <f t="shared" si="5"/>
        <v>7.4489000000000001</v>
      </c>
      <c r="F40" s="36">
        <f t="shared" si="5"/>
        <v>0</v>
      </c>
      <c r="G40" s="36">
        <f t="shared" si="5"/>
        <v>0.505</v>
      </c>
      <c r="H40" s="36">
        <f t="shared" si="5"/>
        <v>0</v>
      </c>
      <c r="I40" s="36">
        <f t="shared" si="5"/>
        <v>0.505</v>
      </c>
      <c r="J40" s="36">
        <f t="shared" si="5"/>
        <v>4.9389000000000003</v>
      </c>
      <c r="K40" s="36">
        <f t="shared" si="5"/>
        <v>0</v>
      </c>
      <c r="L40" s="36">
        <f t="shared" si="5"/>
        <v>1.5</v>
      </c>
      <c r="M40" s="36">
        <f t="shared" si="5"/>
        <v>0</v>
      </c>
      <c r="N40" s="36">
        <f t="shared" si="5"/>
        <v>0</v>
      </c>
      <c r="O40" s="36">
        <f t="shared" si="5"/>
        <v>0</v>
      </c>
      <c r="P40" s="36">
        <f t="shared" si="5"/>
        <v>0</v>
      </c>
      <c r="Q40" s="36">
        <f t="shared" si="5"/>
        <v>0</v>
      </c>
      <c r="R40" s="36">
        <f t="shared" si="5"/>
        <v>0</v>
      </c>
      <c r="S40" s="36"/>
    </row>
    <row r="41" spans="2:19" ht="15" customHeight="1" x14ac:dyDescent="0.25">
      <c r="B41" s="23" t="s">
        <v>9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/>
    </row>
    <row r="42" spans="2:19" ht="15" customHeight="1" x14ac:dyDescent="0.25">
      <c r="B42" s="23" t="s">
        <v>34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/>
    </row>
    <row r="43" spans="2:19" ht="15" customHeight="1" x14ac:dyDescent="0.25">
      <c r="B43" s="23" t="s">
        <v>14</v>
      </c>
      <c r="C43" s="35">
        <v>6.9980000000000002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/>
    </row>
    <row r="44" spans="2:19" ht="15" customHeight="1" x14ac:dyDescent="0.25">
      <c r="B44" s="23" t="s">
        <v>35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/>
    </row>
    <row r="45" spans="2:19" ht="15" customHeight="1" x14ac:dyDescent="0.25">
      <c r="B45" s="23" t="s">
        <v>15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/>
    </row>
    <row r="46" spans="2:19" ht="15" customHeight="1" x14ac:dyDescent="0.25">
      <c r="B46" s="23" t="s">
        <v>16</v>
      </c>
      <c r="C46" s="35">
        <v>0</v>
      </c>
      <c r="D46" s="35">
        <v>50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/>
    </row>
    <row r="47" spans="2:19" ht="15" customHeight="1" x14ac:dyDescent="0.25">
      <c r="B47" s="23" t="s">
        <v>17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/>
    </row>
    <row r="48" spans="2:19" ht="15" customHeight="1" x14ac:dyDescent="0.25">
      <c r="B48" s="23" t="s">
        <v>12</v>
      </c>
      <c r="C48" s="35">
        <v>9.0399999999999991</v>
      </c>
      <c r="D48" s="35">
        <v>28.595100000000002</v>
      </c>
      <c r="E48" s="35">
        <v>7.4489000000000001</v>
      </c>
      <c r="F48" s="35">
        <v>0</v>
      </c>
      <c r="G48" s="35">
        <v>0.505</v>
      </c>
      <c r="H48" s="35">
        <v>0</v>
      </c>
      <c r="I48" s="35">
        <v>0.505</v>
      </c>
      <c r="J48" s="35">
        <v>4.9389000000000003</v>
      </c>
      <c r="K48" s="35">
        <v>0</v>
      </c>
      <c r="L48" s="35">
        <v>1.5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35"/>
    </row>
    <row r="49" spans="2:19" ht="15" customHeight="1" x14ac:dyDescent="0.25">
      <c r="B49" s="118" t="s">
        <v>128</v>
      </c>
      <c r="C49" s="112" t="s">
        <v>129</v>
      </c>
      <c r="D49" s="112" t="s">
        <v>129</v>
      </c>
      <c r="E49" s="112" t="s">
        <v>129</v>
      </c>
      <c r="F49" s="112" t="s">
        <v>129</v>
      </c>
      <c r="G49" s="112" t="s">
        <v>129</v>
      </c>
      <c r="H49" s="112" t="s">
        <v>129</v>
      </c>
      <c r="I49" s="112" t="s">
        <v>129</v>
      </c>
      <c r="J49" s="112" t="s">
        <v>129</v>
      </c>
      <c r="K49" s="112" t="s">
        <v>129</v>
      </c>
      <c r="L49" s="112" t="s">
        <v>129</v>
      </c>
      <c r="M49" s="112" t="s">
        <v>129</v>
      </c>
      <c r="N49" s="112" t="s">
        <v>129</v>
      </c>
      <c r="O49" s="112" t="s">
        <v>129</v>
      </c>
      <c r="P49" s="112" t="s">
        <v>129</v>
      </c>
      <c r="Q49" s="112" t="s">
        <v>129</v>
      </c>
      <c r="R49" s="35">
        <v>0</v>
      </c>
      <c r="S49" s="35"/>
    </row>
    <row r="50" spans="2:19" s="78" customFormat="1" ht="15" customHeight="1" x14ac:dyDescent="0.25">
      <c r="B50" s="14" t="s">
        <v>123</v>
      </c>
      <c r="C50" s="36">
        <f>SUM(C51:C59)</f>
        <v>3.4432900000000002</v>
      </c>
      <c r="D50" s="36">
        <f t="shared" ref="D50:R50" si="6">SUM(D51:D59)</f>
        <v>0</v>
      </c>
      <c r="E50" s="36">
        <f t="shared" si="6"/>
        <v>0</v>
      </c>
      <c r="F50" s="36">
        <f t="shared" si="6"/>
        <v>0</v>
      </c>
      <c r="G50" s="36">
        <f t="shared" si="6"/>
        <v>0</v>
      </c>
      <c r="H50" s="36">
        <f t="shared" si="6"/>
        <v>0</v>
      </c>
      <c r="I50" s="36">
        <f t="shared" si="6"/>
        <v>0</v>
      </c>
      <c r="J50" s="36">
        <f t="shared" si="6"/>
        <v>0</v>
      </c>
      <c r="K50" s="36">
        <f t="shared" si="6"/>
        <v>0</v>
      </c>
      <c r="L50" s="36">
        <f t="shared" si="6"/>
        <v>0</v>
      </c>
      <c r="M50" s="36">
        <f t="shared" si="6"/>
        <v>0</v>
      </c>
      <c r="N50" s="36">
        <f t="shared" si="6"/>
        <v>0</v>
      </c>
      <c r="O50" s="36">
        <f t="shared" si="6"/>
        <v>0</v>
      </c>
      <c r="P50" s="36">
        <f t="shared" si="6"/>
        <v>0</v>
      </c>
      <c r="Q50" s="36">
        <f t="shared" si="6"/>
        <v>0</v>
      </c>
      <c r="R50" s="36">
        <f t="shared" si="6"/>
        <v>0</v>
      </c>
      <c r="S50" s="36"/>
    </row>
    <row r="51" spans="2:19" ht="15" customHeight="1" x14ac:dyDescent="0.25">
      <c r="B51" s="23" t="s">
        <v>9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/>
    </row>
    <row r="52" spans="2:19" ht="15" customHeight="1" x14ac:dyDescent="0.25">
      <c r="B52" s="23" t="s">
        <v>34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/>
    </row>
    <row r="53" spans="2:19" ht="15" customHeight="1" x14ac:dyDescent="0.25">
      <c r="B53" s="23" t="s">
        <v>14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/>
    </row>
    <row r="54" spans="2:19" ht="15" customHeight="1" x14ac:dyDescent="0.25">
      <c r="B54" s="23" t="s">
        <v>35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/>
    </row>
    <row r="55" spans="2:19" ht="15" customHeight="1" x14ac:dyDescent="0.25">
      <c r="B55" s="23" t="s">
        <v>15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/>
    </row>
    <row r="56" spans="2:19" ht="15" customHeight="1" x14ac:dyDescent="0.25">
      <c r="B56" s="23" t="s">
        <v>16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/>
    </row>
    <row r="57" spans="2:19" ht="15" customHeight="1" x14ac:dyDescent="0.25">
      <c r="B57" s="23" t="s">
        <v>17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/>
    </row>
    <row r="58" spans="2:19" ht="15" customHeight="1" x14ac:dyDescent="0.25">
      <c r="B58" s="23" t="s">
        <v>12</v>
      </c>
      <c r="C58" s="35">
        <v>3.4432900000000002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/>
    </row>
    <row r="59" spans="2:19" ht="15" customHeight="1" x14ac:dyDescent="0.25">
      <c r="B59" s="118" t="s">
        <v>128</v>
      </c>
      <c r="C59" s="112" t="s">
        <v>129</v>
      </c>
      <c r="D59" s="112" t="s">
        <v>129</v>
      </c>
      <c r="E59" s="112" t="s">
        <v>129</v>
      </c>
      <c r="F59" s="112" t="s">
        <v>129</v>
      </c>
      <c r="G59" s="112" t="s">
        <v>129</v>
      </c>
      <c r="H59" s="112" t="s">
        <v>129</v>
      </c>
      <c r="I59" s="112" t="s">
        <v>129</v>
      </c>
      <c r="J59" s="112" t="s">
        <v>129</v>
      </c>
      <c r="K59" s="112" t="s">
        <v>129</v>
      </c>
      <c r="L59" s="112" t="s">
        <v>129</v>
      </c>
      <c r="M59" s="112" t="s">
        <v>129</v>
      </c>
      <c r="N59" s="112" t="s">
        <v>129</v>
      </c>
      <c r="O59" s="112" t="s">
        <v>129</v>
      </c>
      <c r="P59" s="112" t="s">
        <v>129</v>
      </c>
      <c r="Q59" s="112" t="s">
        <v>129</v>
      </c>
      <c r="R59" s="35">
        <v>0</v>
      </c>
      <c r="S59" s="35"/>
    </row>
    <row r="60" spans="2:19" ht="15" customHeight="1" x14ac:dyDescent="0.25">
      <c r="B60" s="11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</row>
    <row r="61" spans="2:19" s="77" customFormat="1" ht="15" customHeight="1" x14ac:dyDescent="0.25">
      <c r="B61" s="22" t="s">
        <v>124</v>
      </c>
      <c r="C61" s="37">
        <f t="shared" ref="C61:R61" si="7">SUM(C62:C70)</f>
        <v>67.971499999999992</v>
      </c>
      <c r="D61" s="37">
        <f t="shared" si="7"/>
        <v>127.33375999999998</v>
      </c>
      <c r="E61" s="37">
        <f t="shared" si="7"/>
        <v>640.974467</v>
      </c>
      <c r="F61" s="37">
        <f t="shared" si="7"/>
        <v>0.85</v>
      </c>
      <c r="G61" s="37">
        <f t="shared" si="7"/>
        <v>3.6414</v>
      </c>
      <c r="H61" s="37">
        <f t="shared" si="7"/>
        <v>0</v>
      </c>
      <c r="I61" s="37">
        <f t="shared" si="7"/>
        <v>0.48899999999999999</v>
      </c>
      <c r="J61" s="37">
        <f t="shared" si="7"/>
        <v>0</v>
      </c>
      <c r="K61" s="37">
        <f t="shared" si="7"/>
        <v>10.4</v>
      </c>
      <c r="L61" s="37">
        <f t="shared" si="7"/>
        <v>64.953000000000003</v>
      </c>
      <c r="M61" s="37">
        <f t="shared" si="7"/>
        <v>427.32081699999998</v>
      </c>
      <c r="N61" s="37">
        <f t="shared" si="7"/>
        <v>6.9165000000000001</v>
      </c>
      <c r="O61" s="37">
        <f t="shared" si="7"/>
        <v>5.4705000000000004</v>
      </c>
      <c r="P61" s="37">
        <f t="shared" si="7"/>
        <v>0</v>
      </c>
      <c r="Q61" s="37">
        <f t="shared" si="7"/>
        <v>3.60825</v>
      </c>
      <c r="R61" s="37">
        <f t="shared" si="7"/>
        <v>118.175</v>
      </c>
      <c r="S61" s="37"/>
    </row>
    <row r="62" spans="2:19" ht="15" customHeight="1" x14ac:dyDescent="0.25">
      <c r="B62" s="15" t="s">
        <v>9</v>
      </c>
      <c r="C62" s="35">
        <v>66.246399999999994</v>
      </c>
      <c r="D62" s="35">
        <v>65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/>
    </row>
    <row r="63" spans="2:19" ht="15" customHeight="1" x14ac:dyDescent="0.25">
      <c r="B63" s="15" t="s">
        <v>34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/>
    </row>
    <row r="64" spans="2:19" ht="15" customHeight="1" x14ac:dyDescent="0.25">
      <c r="B64" s="15" t="s">
        <v>14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1"/>
    </row>
    <row r="65" spans="2:20" ht="15" customHeight="1" x14ac:dyDescent="0.25">
      <c r="B65" s="15" t="s">
        <v>35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/>
    </row>
    <row r="66" spans="2:20" ht="15" customHeight="1" x14ac:dyDescent="0.25">
      <c r="B66" s="15" t="s">
        <v>15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/>
    </row>
    <row r="67" spans="2:20" ht="15" customHeight="1" x14ac:dyDescent="0.25">
      <c r="B67" s="15" t="s">
        <v>16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/>
    </row>
    <row r="68" spans="2:20" ht="15" customHeight="1" x14ac:dyDescent="0.25">
      <c r="B68" s="15" t="s">
        <v>17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/>
    </row>
    <row r="69" spans="2:20" ht="14.25" customHeight="1" x14ac:dyDescent="0.25">
      <c r="B69" s="15" t="s">
        <v>12</v>
      </c>
      <c r="C69" s="35">
        <v>1.7251000000000001</v>
      </c>
      <c r="D69" s="35">
        <v>62.333759999999991</v>
      </c>
      <c r="E69" s="35">
        <v>640.974467</v>
      </c>
      <c r="F69" s="35">
        <v>0.85</v>
      </c>
      <c r="G69" s="35">
        <v>3.6414</v>
      </c>
      <c r="H69" s="35">
        <v>0</v>
      </c>
      <c r="I69" s="35">
        <v>0.48899999999999999</v>
      </c>
      <c r="J69" s="35">
        <v>0</v>
      </c>
      <c r="K69" s="35">
        <v>10.4</v>
      </c>
      <c r="L69" s="35">
        <v>64.953000000000003</v>
      </c>
      <c r="M69" s="35">
        <v>427.32081699999998</v>
      </c>
      <c r="N69" s="35">
        <v>6.9165000000000001</v>
      </c>
      <c r="O69" s="35">
        <v>5.4705000000000004</v>
      </c>
      <c r="P69" s="35">
        <v>0</v>
      </c>
      <c r="Q69" s="35">
        <v>3.60825</v>
      </c>
      <c r="R69" s="35">
        <v>118.175</v>
      </c>
      <c r="S69" s="35"/>
    </row>
    <row r="70" spans="2:20" ht="14.25" customHeight="1" x14ac:dyDescent="0.25">
      <c r="B70" s="119" t="s">
        <v>128</v>
      </c>
      <c r="C70" s="114" t="s">
        <v>129</v>
      </c>
      <c r="D70" s="114" t="s">
        <v>129</v>
      </c>
      <c r="E70" s="114" t="s">
        <v>129</v>
      </c>
      <c r="F70" s="114" t="s">
        <v>129</v>
      </c>
      <c r="G70" s="114" t="s">
        <v>129</v>
      </c>
      <c r="H70" s="114" t="s">
        <v>129</v>
      </c>
      <c r="I70" s="114" t="s">
        <v>129</v>
      </c>
      <c r="J70" s="114" t="s">
        <v>129</v>
      </c>
      <c r="K70" s="114" t="s">
        <v>129</v>
      </c>
      <c r="L70" s="114" t="s">
        <v>129</v>
      </c>
      <c r="M70" s="114" t="s">
        <v>129</v>
      </c>
      <c r="N70" s="114" t="s">
        <v>129</v>
      </c>
      <c r="O70" s="114" t="s">
        <v>129</v>
      </c>
      <c r="P70" s="114" t="s">
        <v>129</v>
      </c>
      <c r="Q70" s="114" t="s">
        <v>129</v>
      </c>
      <c r="R70" s="38">
        <v>0</v>
      </c>
      <c r="S70" s="120"/>
      <c r="T70" s="109"/>
    </row>
    <row r="71" spans="2:20" ht="15" customHeight="1" x14ac:dyDescent="0.25">
      <c r="B71" s="17" t="s">
        <v>112</v>
      </c>
    </row>
    <row r="72" spans="2:20" ht="15" customHeight="1" x14ac:dyDescent="0.25">
      <c r="B72" s="17" t="s">
        <v>63</v>
      </c>
    </row>
    <row r="73" spans="2:20" ht="15" customHeight="1" x14ac:dyDescent="0.25">
      <c r="B73" s="17" t="s">
        <v>134</v>
      </c>
    </row>
    <row r="74" spans="2:20" ht="15" customHeight="1" x14ac:dyDescent="0.25">
      <c r="B74" s="17" t="s">
        <v>135</v>
      </c>
    </row>
    <row r="75" spans="2:20" ht="15" customHeight="1" x14ac:dyDescent="0.25">
      <c r="B75" s="17" t="s">
        <v>130</v>
      </c>
    </row>
  </sheetData>
  <sheetProtection algorithmName="SHA-512" hashValue="ZmhUNw6AfKLgysRIOQieOzZqaQJXyWohroNlWxHjCn4iHpKITBh5Aty82XYP56uapXCIECwkTShP3o+/n1ZKtQ==" saltValue="wTdhgivJnLYrXN6A3225cw==" spinCount="100000" sheet="1" objects="1" scenarios="1"/>
  <mergeCells count="16">
    <mergeCell ref="R4:R5"/>
    <mergeCell ref="Q4:Q5"/>
    <mergeCell ref="P4:P5"/>
    <mergeCell ref="E4:E5"/>
    <mergeCell ref="C4:C5"/>
    <mergeCell ref="I4:I5"/>
    <mergeCell ref="H4:H5"/>
    <mergeCell ref="G4:G5"/>
    <mergeCell ref="D4:D5"/>
    <mergeCell ref="F4:F5"/>
    <mergeCell ref="L4:L5"/>
    <mergeCell ref="K4:K5"/>
    <mergeCell ref="J4:J5"/>
    <mergeCell ref="O4:O5"/>
    <mergeCell ref="N4:N5"/>
    <mergeCell ref="M4:M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Capa</vt:lpstr>
      <vt:lpstr>A.1</vt:lpstr>
      <vt:lpstr>A.2</vt:lpstr>
      <vt:lpstr>A.3</vt:lpstr>
      <vt:lpstr>B.1</vt:lpstr>
      <vt:lpstr>C.1</vt:lpstr>
      <vt:lpstr>C.2</vt:lpstr>
      <vt:lpstr>C.3</vt:lpstr>
      <vt:lpstr>C.4</vt:lpstr>
      <vt:lpstr>D.1</vt:lpstr>
      <vt:lpstr>E.1</vt:lpstr>
      <vt:lpstr>NOTAS DE FORMATAÇÃO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 Semedo (0365 - BCV)</dc:creator>
  <cp:lastModifiedBy>AGMVM</cp:lastModifiedBy>
  <dcterms:created xsi:type="dcterms:W3CDTF">2024-02-27T09:33:39Z</dcterms:created>
  <dcterms:modified xsi:type="dcterms:W3CDTF">2026-03-09T09:36:41Z</dcterms:modified>
</cp:coreProperties>
</file>